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drawings/drawing3.xml" ContentType="application/vnd.openxmlformats-officedocument.drawing+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calcChain.xml" ContentType="application/vnd.openxmlformats-officedocument.spreadsheetml.calcChain+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7417"/>
  <workbookPr/>
  <xr:revisionPtr revIDLastSave="0" documentId="8_{218E2569-5EE7-4EF0-9FC3-7D3B95909E35}" xr6:coauthVersionLast="47" xr6:coauthVersionMax="47" xr10:uidLastSave="{00000000-0000-0000-0000-000000000000}"/>
  <bookViews>
    <workbookView xWindow="240" yWindow="105" windowWidth="14805" windowHeight="8010" firstSheet="4" activeTab="4" xr2:uid="{00000000-000D-0000-FFFF-FFFF00000000}"/>
  </bookViews>
  <sheets>
    <sheet name="Business Model" sheetId="1" r:id="rId1"/>
    <sheet name="Income Statement" sheetId="2" r:id="rId2"/>
    <sheet name="Charts" sheetId="3" r:id="rId3"/>
    <sheet name="Balance Sheet" sheetId="5" r:id="rId4"/>
    <sheet name="Capital Structure" sheetId="8" r:id="rId5"/>
    <sheet name="Cash Flow Statement" sheetId="6" r:id="rId6"/>
    <sheet name="Cash Flow Exercise" sheetId="7" r:id="rId7"/>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63" i="8" l="1"/>
  <c r="E42" i="8"/>
  <c r="E17" i="8"/>
  <c r="V4" i="8"/>
  <c r="V5" i="8"/>
  <c r="V6" i="8"/>
  <c r="E16" i="8"/>
  <c r="P11" i="8"/>
  <c r="E64" i="8" s="1"/>
  <c r="P10" i="8"/>
  <c r="E43" i="8" s="1"/>
  <c r="P9" i="8"/>
  <c r="E18" i="8" s="1"/>
  <c r="E7" i="8"/>
  <c r="E54" i="8"/>
  <c r="E33" i="8"/>
  <c r="E8" i="8"/>
  <c r="E62" i="8"/>
  <c r="E41" i="8"/>
  <c r="E61" i="8"/>
  <c r="E40" i="8"/>
  <c r="E15" i="8"/>
  <c r="E60" i="8"/>
  <c r="E39" i="8"/>
  <c r="E55" i="8"/>
  <c r="E34" i="8"/>
  <c r="E9" i="8"/>
  <c r="S6" i="8"/>
  <c r="S5" i="8"/>
  <c r="S4" i="8"/>
  <c r="E53" i="8"/>
  <c r="E32" i="8"/>
  <c r="P6" i="8"/>
  <c r="P5" i="8"/>
  <c r="P4" i="8"/>
  <c r="E67" i="8"/>
  <c r="E46" i="8"/>
  <c r="E21" i="8"/>
  <c r="E56" i="8"/>
  <c r="E52" i="8"/>
  <c r="E51" i="8"/>
  <c r="E50" i="8"/>
  <c r="E58" i="8"/>
  <c r="E37" i="8"/>
  <c r="E12" i="8"/>
  <c r="E35" i="8"/>
  <c r="E31" i="8"/>
  <c r="E30" i="8"/>
  <c r="M11" i="5"/>
  <c r="E29" i="8"/>
  <c r="E10" i="8"/>
  <c r="E4" i="8"/>
  <c r="E14" i="8"/>
  <c r="E6" i="8"/>
  <c r="E5" i="8"/>
  <c r="N41" i="7"/>
  <c r="M41" i="7"/>
  <c r="L41" i="7"/>
  <c r="K41" i="7"/>
  <c r="J41" i="7"/>
  <c r="I41" i="7"/>
  <c r="H41" i="7"/>
  <c r="G41" i="7"/>
  <c r="F41" i="7"/>
  <c r="E41" i="7"/>
  <c r="D41" i="7"/>
  <c r="C41" i="7"/>
  <c r="N28" i="7"/>
  <c r="M28" i="7"/>
  <c r="L28" i="7"/>
  <c r="K28" i="7"/>
  <c r="J28" i="7"/>
  <c r="I28" i="7"/>
  <c r="H28" i="7"/>
  <c r="G28" i="7"/>
  <c r="F28" i="7"/>
  <c r="E28" i="7"/>
  <c r="D28" i="7"/>
  <c r="C28" i="7"/>
  <c r="K26" i="7"/>
  <c r="J26" i="7"/>
  <c r="I26" i="7"/>
  <c r="L26" i="7"/>
  <c r="H26" i="7"/>
  <c r="M26" i="7"/>
  <c r="G26" i="7"/>
  <c r="N26" i="7"/>
  <c r="F26" i="7"/>
  <c r="E26" i="7"/>
  <c r="D26" i="7"/>
  <c r="C26" i="7"/>
  <c r="G14" i="7"/>
  <c r="F14" i="7"/>
  <c r="H14" i="7"/>
  <c r="I14" i="7"/>
  <c r="E14" i="7"/>
  <c r="J14" i="7"/>
  <c r="K14" i="7"/>
  <c r="D14" i="7"/>
  <c r="L14" i="7"/>
  <c r="M14" i="7"/>
  <c r="C14" i="7"/>
  <c r="N14" i="7"/>
  <c r="N24" i="7"/>
  <c r="M24" i="7"/>
  <c r="L24" i="7"/>
  <c r="K24" i="7"/>
  <c r="J24" i="7"/>
  <c r="I24" i="7"/>
  <c r="H24" i="7"/>
  <c r="G24" i="7"/>
  <c r="F24" i="7"/>
  <c r="E24" i="7"/>
  <c r="D24" i="7"/>
  <c r="C24" i="7"/>
  <c r="N19" i="7"/>
  <c r="M19" i="7"/>
  <c r="L19" i="7"/>
  <c r="K19" i="7"/>
  <c r="J19" i="7"/>
  <c r="I19" i="7"/>
  <c r="H19" i="7"/>
  <c r="G19" i="7"/>
  <c r="F19" i="7"/>
  <c r="E19" i="7"/>
  <c r="D19" i="7"/>
  <c r="C19" i="7"/>
  <c r="Q40" i="6"/>
  <c r="S45" i="6"/>
  <c r="S44" i="6"/>
  <c r="S43" i="6"/>
  <c r="S42" i="6"/>
  <c r="S40" i="6"/>
  <c r="S39" i="6"/>
  <c r="S38" i="6"/>
  <c r="S37" i="6"/>
  <c r="S36" i="6"/>
  <c r="S35" i="6"/>
  <c r="S34" i="6"/>
  <c r="S33" i="6"/>
  <c r="S30" i="6"/>
  <c r="S29" i="6"/>
  <c r="S28" i="6"/>
  <c r="S27" i="6"/>
  <c r="S26" i="6"/>
  <c r="S25" i="6"/>
  <c r="S22" i="6"/>
  <c r="S21" i="6"/>
  <c r="S20" i="6"/>
  <c r="S19" i="6"/>
  <c r="S18" i="6"/>
  <c r="S17" i="6"/>
  <c r="S16" i="6"/>
  <c r="S15" i="6"/>
  <c r="S13" i="6"/>
  <c r="S12" i="6"/>
  <c r="S11" i="6"/>
  <c r="S10" i="6"/>
  <c r="S9" i="6"/>
  <c r="S8" i="6"/>
  <c r="K45" i="6"/>
  <c r="K44" i="6"/>
  <c r="K43" i="6"/>
  <c r="K42" i="6"/>
  <c r="K40" i="6"/>
  <c r="K39" i="6"/>
  <c r="K38" i="6"/>
  <c r="K37" i="6"/>
  <c r="K36" i="6"/>
  <c r="K33" i="6"/>
  <c r="O45" i="6"/>
  <c r="K34" i="6"/>
  <c r="O44" i="6"/>
  <c r="O43" i="6"/>
  <c r="K35" i="6"/>
  <c r="O42" i="6"/>
  <c r="O40" i="6"/>
  <c r="K30" i="6"/>
  <c r="O39" i="6"/>
  <c r="K29" i="6"/>
  <c r="O38" i="6"/>
  <c r="K27" i="6"/>
  <c r="O37" i="6"/>
  <c r="K26" i="6"/>
  <c r="O36" i="6"/>
  <c r="O35" i="6"/>
  <c r="O34" i="6"/>
  <c r="K25" i="6"/>
  <c r="O33" i="6"/>
  <c r="O30" i="6"/>
  <c r="O29" i="6"/>
  <c r="K22" i="6"/>
  <c r="O28" i="6"/>
  <c r="O27" i="6"/>
  <c r="O26" i="6"/>
  <c r="O25" i="6"/>
  <c r="O22" i="6"/>
  <c r="K21" i="6"/>
  <c r="O21" i="6"/>
  <c r="K20" i="6"/>
  <c r="O20" i="6"/>
  <c r="K19" i="6"/>
  <c r="O19" i="6"/>
  <c r="K18" i="6"/>
  <c r="O18" i="6"/>
  <c r="K17" i="6"/>
  <c r="O17" i="6"/>
  <c r="K16" i="6"/>
  <c r="O16" i="6"/>
  <c r="K15" i="6"/>
  <c r="O15" i="6"/>
  <c r="K13" i="6"/>
  <c r="K12" i="6"/>
  <c r="O13" i="6"/>
  <c r="O12" i="6"/>
  <c r="K11" i="6"/>
  <c r="O11" i="6"/>
  <c r="K10" i="6"/>
  <c r="O10" i="6"/>
  <c r="K9" i="6"/>
  <c r="O9" i="6"/>
  <c r="O8" i="6"/>
  <c r="K8" i="6"/>
  <c r="I40" i="6"/>
  <c r="Q22" i="6"/>
  <c r="Q30" i="6"/>
  <c r="M40" i="6"/>
  <c r="M30" i="6"/>
  <c r="I30" i="6"/>
  <c r="M22" i="6"/>
  <c r="I22" i="6"/>
  <c r="G42" i="2"/>
  <c r="G38" i="2"/>
  <c r="G37" i="2"/>
  <c r="G35" i="2"/>
  <c r="G34" i="2"/>
  <c r="E42" i="2"/>
  <c r="E39" i="2"/>
  <c r="E38" i="2"/>
  <c r="E37" i="2"/>
  <c r="E35" i="2"/>
  <c r="E34" i="2"/>
  <c r="C42" i="2"/>
  <c r="C39" i="2"/>
  <c r="C38" i="2"/>
  <c r="C37" i="2"/>
  <c r="C35" i="2"/>
  <c r="C34" i="2"/>
  <c r="G31" i="2"/>
  <c r="G29" i="2"/>
  <c r="G28" i="2"/>
  <c r="G27" i="2"/>
  <c r="G26" i="2"/>
  <c r="G25" i="2"/>
  <c r="E31" i="2"/>
  <c r="E29" i="2"/>
  <c r="E28" i="2"/>
  <c r="E27" i="2"/>
  <c r="E26" i="2"/>
  <c r="E25" i="2"/>
  <c r="C31" i="2"/>
  <c r="C29" i="2"/>
  <c r="C28" i="2"/>
  <c r="C27" i="2"/>
  <c r="C26" i="2"/>
  <c r="C25" i="2"/>
  <c r="C21" i="2"/>
  <c r="E21" i="2"/>
  <c r="G21" i="2"/>
  <c r="G18" i="2"/>
  <c r="G17" i="2"/>
  <c r="G16" i="2"/>
  <c r="E18" i="2"/>
  <c r="E17" i="2"/>
  <c r="E16" i="2"/>
  <c r="C18" i="2"/>
  <c r="C17" i="2"/>
  <c r="C16" i="2"/>
  <c r="G11" i="2"/>
  <c r="E11" i="2"/>
  <c r="C11" i="2"/>
  <c r="S43" i="5"/>
  <c r="S42" i="5"/>
  <c r="S41" i="5"/>
  <c r="S40" i="5"/>
  <c r="S39" i="5"/>
  <c r="S38" i="5"/>
  <c r="S33" i="5"/>
  <c r="S32" i="5"/>
  <c r="S31" i="5"/>
  <c r="S30" i="5"/>
  <c r="S28" i="5"/>
  <c r="S25" i="5"/>
  <c r="S24" i="5"/>
  <c r="S23" i="5"/>
  <c r="S22" i="5"/>
  <c r="O43" i="5"/>
  <c r="S17" i="5"/>
  <c r="S16" i="5"/>
  <c r="S15" i="5"/>
  <c r="S14" i="5"/>
  <c r="O42" i="5"/>
  <c r="S13" i="5"/>
  <c r="S12" i="5"/>
  <c r="O41" i="5"/>
  <c r="S10" i="5"/>
  <c r="S9" i="5"/>
  <c r="S8" i="5"/>
  <c r="S7" i="5"/>
  <c r="S6" i="5"/>
  <c r="O40" i="5"/>
  <c r="O39" i="5"/>
  <c r="O38" i="5"/>
  <c r="K43" i="5"/>
  <c r="K42" i="5"/>
  <c r="O33" i="5"/>
  <c r="K41" i="5"/>
  <c r="K40" i="5"/>
  <c r="O32" i="5"/>
  <c r="O31" i="5"/>
  <c r="O30" i="5"/>
  <c r="O29" i="5"/>
  <c r="O28" i="5"/>
  <c r="K39" i="5"/>
  <c r="K38" i="5"/>
  <c r="O25" i="5"/>
  <c r="O24" i="5"/>
  <c r="O23" i="5"/>
  <c r="O22" i="5"/>
  <c r="O21" i="5"/>
  <c r="K33" i="5"/>
  <c r="K32" i="5"/>
  <c r="K31" i="5"/>
  <c r="K30" i="5"/>
  <c r="O17" i="5"/>
  <c r="K29" i="5"/>
  <c r="O16" i="5"/>
  <c r="K28" i="5"/>
  <c r="O15" i="5"/>
  <c r="O14" i="5"/>
  <c r="K25" i="5"/>
  <c r="K24" i="5"/>
  <c r="K23" i="5"/>
  <c r="O13" i="5"/>
  <c r="K22" i="5"/>
  <c r="O12" i="5"/>
  <c r="K17" i="5"/>
  <c r="K16" i="5"/>
  <c r="O10" i="5"/>
  <c r="K15" i="5"/>
  <c r="K14" i="5"/>
  <c r="K13" i="5"/>
  <c r="K12" i="5"/>
  <c r="K10" i="5"/>
  <c r="K9" i="5"/>
  <c r="O9" i="5"/>
  <c r="K8" i="5"/>
  <c r="O8" i="5"/>
  <c r="O7" i="5"/>
  <c r="K7" i="5"/>
  <c r="O6" i="5"/>
  <c r="K6" i="5"/>
  <c r="Q44" i="5"/>
  <c r="S44" i="5" s="1"/>
  <c r="Q26" i="5"/>
  <c r="Q11" i="5"/>
  <c r="M44" i="5"/>
  <c r="O44" i="5" s="1"/>
  <c r="M26" i="5"/>
  <c r="I44" i="5"/>
  <c r="K44" i="5" s="1"/>
  <c r="I26" i="5"/>
  <c r="I11" i="5"/>
  <c r="D19" i="2"/>
  <c r="G49" i="2" a="1"/>
  <c r="G49" i="2"/>
  <c r="G19" i="2"/>
  <c r="E19" i="2"/>
  <c r="C19" i="2"/>
  <c r="G12" i="2"/>
  <c r="E12" i="2"/>
  <c r="C12" i="2"/>
  <c r="B12" i="2"/>
  <c r="F31" i="2"/>
  <c r="D31" i="2"/>
  <c r="B31" i="2"/>
  <c r="F12" i="2"/>
  <c r="D12" i="2"/>
  <c r="F19" i="2"/>
  <c r="B19" i="2"/>
  <c r="K11" i="5" l="1"/>
  <c r="I18" i="5"/>
  <c r="K18" i="5" s="1"/>
  <c r="K26" i="5"/>
  <c r="I35" i="5"/>
  <c r="O11" i="5"/>
  <c r="M18" i="5"/>
  <c r="O18" i="5" s="1"/>
  <c r="O26" i="5"/>
  <c r="M35" i="5"/>
  <c r="S11" i="5"/>
  <c r="Q18" i="5"/>
  <c r="S18" i="5" s="1"/>
  <c r="S26" i="5"/>
  <c r="Q35" i="5"/>
  <c r="S35" i="5" l="1"/>
  <c r="Q46" i="5"/>
  <c r="S46" i="5" s="1"/>
  <c r="O35" i="5"/>
  <c r="M46" i="5"/>
  <c r="O46" i="5" s="1"/>
  <c r="K35" i="5"/>
  <c r="I46" i="5"/>
  <c r="K46" i="5"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<sst xmlns="http://schemas.openxmlformats.org/spreadsheetml/2006/main" count="336" uniqueCount="267">
  <si>
    <t>Company Information &amp; Key Links:</t>
  </si>
  <si>
    <t xml:space="preserve">Company Website: </t>
  </si>
  <si>
    <t>https://www.ralphlauren.com/</t>
  </si>
  <si>
    <t>Key Observations &amp; Learnings from the website:</t>
  </si>
  <si>
    <t xml:space="preserve">We didn't realize what all RL offers besides apparel and fragrance, such as home and gifts. </t>
  </si>
  <si>
    <t>RL offers  virtual  virtual try-ons.</t>
  </si>
  <si>
    <t>RL offers the option for customization/"create your own" within their apparel, accessories, and home tabs.</t>
  </si>
  <si>
    <t>RL strong brand awareness and appeal through their website visuals.</t>
  </si>
  <si>
    <t>Marketwatch &amp; WSJ/Yahoo Links:</t>
  </si>
  <si>
    <t>https://www.marketwatch.com/investing/stock/rl?mod=mw_quote_switch</t>
  </si>
  <si>
    <t>https://www.wsj.com/market-data/quotes/RL?mod=quote_search</t>
  </si>
  <si>
    <t>Key Observations on stock and dividends (if applicable) from the website:</t>
  </si>
  <si>
    <t>Shares of RL rose 1.67% to $145.30 on Monday (01/08/2024), which proved to be an all-around great trading session for the stock market. This was the stock's third consecutive day of gain.</t>
  </si>
  <si>
    <t>RL stock notched its highest close in more than a year on July 10, 2023, following news the brand will return to New York Fashion Week after a four-year hiatus.</t>
  </si>
  <si>
    <t>RL stock rose on November 8, 2023 after the company beat Wall Street’s expectations for the second-quarter and reiterated guidance for fiscal 2024.</t>
  </si>
  <si>
    <t xml:space="preserve"> December of 2023, shares of RL rose to 41.3%  due to their progress in expanding digital and omnichannel capabilities through investments in mobile, omnichannel, and fulfillment. Also the industry had a 24.3% growth. </t>
  </si>
  <si>
    <t xml:space="preserve">SEC Edgar Website: </t>
  </si>
  <si>
    <t>https://www.sec.gov/ix?doc=/Archives/edgar/data/1037038/000103703823000015/rl-20230401.htm</t>
  </si>
  <si>
    <t>Key Learnings from Management's Discussion:</t>
  </si>
  <si>
    <t xml:space="preserve">RL is affected positively by their seasonal wholesales. Specifically during back to school, vacation/travel, and holiday shopping periods. During this time, the company has higher retail sales in their second and third fiscal quarters and high wholesale sales in their second and fourth fiscal quarters for the year 2023.  </t>
  </si>
  <si>
    <t>Due to new openings in Asia, RL had an increase of 90 stores and concessions compared to 2022.</t>
  </si>
  <si>
    <t xml:space="preserve">In the fiscal year of 2023, RL saw a lower average level of outstanding debt (due to an increase in interest income) and higher interest rates in financial markets (due to a decrease in interest expense). </t>
  </si>
  <si>
    <t xml:space="preserve">In the United States, RL has the most Freestanding Stores equating to 41.7% of the total freestanding stores. In Asia, RL has the most Concession Shops equating to 95.8% of the total concession shops. </t>
  </si>
  <si>
    <t>Key Competitors &amp; Business Unit Structure:</t>
  </si>
  <si>
    <t xml:space="preserve">Calvin Klein </t>
  </si>
  <si>
    <t>Ralph Lauren</t>
  </si>
  <si>
    <t>Armani</t>
  </si>
  <si>
    <t xml:space="preserve">Apparel </t>
  </si>
  <si>
    <t xml:space="preserve">Hanes Brands </t>
  </si>
  <si>
    <t xml:space="preserve">Footwear </t>
  </si>
  <si>
    <t xml:space="preserve">Accessories </t>
  </si>
  <si>
    <t xml:space="preserve">Fragrance </t>
  </si>
  <si>
    <t xml:space="preserve">Home </t>
  </si>
  <si>
    <t>Hospitality/Food Service</t>
  </si>
  <si>
    <t>Additional Key Information:</t>
  </si>
  <si>
    <r>
      <rPr>
        <b/>
        <sz val="11"/>
        <color rgb="FF000000"/>
        <rFont val="Aptos Narrow"/>
        <scheme val="minor"/>
      </rPr>
      <t xml:space="preserve">Chaps </t>
    </r>
    <r>
      <rPr>
        <sz val="11"/>
        <color rgb="FF000000"/>
        <rFont val="Aptos Narrow"/>
        <scheme val="minor"/>
      </rPr>
      <t>(Brand of Ralph Lauren Corporation)</t>
    </r>
  </si>
  <si>
    <t>You can book in-store and virtual appointments via their website.</t>
  </si>
  <si>
    <t>On December 23, 2023 RL stock was at its highest its been in three years.</t>
  </si>
  <si>
    <t xml:space="preserve">Income Statement </t>
  </si>
  <si>
    <t>Ralph Lauren, RL</t>
  </si>
  <si>
    <t xml:space="preserve">All numbers in millions, except per share data </t>
  </si>
  <si>
    <t>Revenue</t>
  </si>
  <si>
    <t>% Rev</t>
  </si>
  <si>
    <t xml:space="preserve">Net revenues </t>
  </si>
  <si>
    <t>Cost of goods sold/COGS</t>
  </si>
  <si>
    <t>Gross Profit</t>
  </si>
  <si>
    <t>Operating Expenses</t>
  </si>
  <si>
    <t xml:space="preserve">Selling, general, and administrative expenses </t>
  </si>
  <si>
    <t xml:space="preserve">Impairment of assets </t>
  </si>
  <si>
    <t>Restructuring and other charges, net</t>
  </si>
  <si>
    <t>Total other operating expenses, net</t>
  </si>
  <si>
    <t>Operating income (loss)</t>
  </si>
  <si>
    <t>Income from Continuing Operations</t>
  </si>
  <si>
    <t xml:space="preserve">Interest expense </t>
  </si>
  <si>
    <t xml:space="preserve">Interest income </t>
  </si>
  <si>
    <t>Other income (expense), net</t>
  </si>
  <si>
    <t xml:space="preserve">Income (loss) before income taxes </t>
  </si>
  <si>
    <t xml:space="preserve">Income tax provision </t>
  </si>
  <si>
    <t>Net Income From Continuing Operations</t>
  </si>
  <si>
    <t>Net income (loss) per common share:</t>
  </si>
  <si>
    <t xml:space="preserve">  Basic </t>
  </si>
  <si>
    <t xml:space="preserve">  Diluted </t>
  </si>
  <si>
    <t>Weighted-average common shares outstanding:</t>
  </si>
  <si>
    <t xml:space="preserve">Dividends declared per share </t>
  </si>
  <si>
    <t xml:space="preserve">Net income </t>
  </si>
  <si>
    <t xml:space="preserve">Net income (loss) </t>
  </si>
  <si>
    <t xml:space="preserve">Source:  RL. (2023). Ralph Lauren Corporation 10K. Online XBRL Viewer. https://www.sec.gov/ix?doc=%2FArchives%2Fedgar%2Fdata%2F1037038%2F000103703823000015%2Frl-20230401.htm#i8af81de87c674dc8b7e44c86e29a1ce7_136  </t>
  </si>
  <si>
    <t>Key Observations on RL Stock: (From BM)</t>
  </si>
  <si>
    <t xml:space="preserve">Key Observations on RL Income Statement: </t>
  </si>
  <si>
    <t>Between 2021, 2022, and 2023 has remained in the negatives within their operating expenses.</t>
  </si>
  <si>
    <t>Between 2021 and 2022 there was an increase in gross profit. Between 2022 and 2023, the change isn't drastic.</t>
  </si>
  <si>
    <t>There was an increase of $401.60 in gross profit from 2021 to 2023. (excluding 2022, calculation is from 2021 &amp; 2023)</t>
  </si>
  <si>
    <t>HTML Links:</t>
  </si>
  <si>
    <t>https://www.wsj.com/business/retail/luxury-hand-me-downs-are-now-worth-billions-of-dollars-68d8ad6b?mod=Searchresults_pos15&amp;page=1</t>
  </si>
  <si>
    <t>Explanation: From looking at the “change in average resale value vs. a year ago”, we were able to see which designer bags do well/don’t do well after reselling the certain designer name a year later. For example, Salvatore Ferragamo is in the middle of a revamp, which could be why their resale numbers are good (customers want to buy their “OG” bags in case they’re never seen/sold again with the revamp in place). Whereas, Burberry’s resale on bags aren’t doing too great, especially since they hired a new creative director to improve lacklustre sales, so it makes you wonder what they’re doing wrong in not being able to see growth.</t>
  </si>
  <si>
    <t>https://www.wsj.com/personal-finance/taxes/who-owes-irs-money-2023-803844a8?mod=Searchresults_pos8&amp;page=1</t>
  </si>
  <si>
    <t>Explanation: From the “number of individual tax returns with a balance due” graph, we were able to see how much money people (in total) had to owe the IRS between the years 2017-2021. The debt will keep growing, which is the danger of owing the IRS back taxes. “Penalties and interest accrue until you pay in full, so the sooner you pay, the better” (Ebeling, 2024).</t>
  </si>
  <si>
    <t>https://www.wsj.com/livecoverage/stock-market-today-cpi-report-inflation-01-11-2024/card/tracking-trends-in-inflation-food-and-energy-prices-Km1Mfx2aVle8iECqOuD8?mod=Searchresults_pos16&amp;page=1</t>
  </si>
  <si>
    <t xml:space="preserve">Explanation: From the “energy and food prices, change from a year earlier” (2022-2023) graph, we were able to visually see how inflation is increasing/decreasing through food, energy and overall CPI. </t>
  </si>
  <si>
    <t>Data is from Income Statement Tab</t>
  </si>
  <si>
    <t>Numbers are in millions</t>
  </si>
  <si>
    <t>Total other Operating Expenses, net</t>
  </si>
  <si>
    <t>Net Income from Continuing Operations</t>
  </si>
  <si>
    <t>% of Assets 2023</t>
  </si>
  <si>
    <t>% of Assets 2022</t>
  </si>
  <si>
    <t>% of Assets 2021</t>
  </si>
  <si>
    <t>Current assets:</t>
  </si>
  <si>
    <t>Cash and cash equivalents</t>
  </si>
  <si>
    <t>Short-term investments</t>
  </si>
  <si>
    <t>Accounts receivable, net of allowances of $175.3 millions and $214.7 million</t>
  </si>
  <si>
    <t>Inventories</t>
  </si>
  <si>
    <t xml:space="preserve">Income tax receivable </t>
  </si>
  <si>
    <t>Prepaid expenses and other current assets</t>
  </si>
  <si>
    <t>Total current assets</t>
  </si>
  <si>
    <t>Property and equipment, net</t>
  </si>
  <si>
    <t>Operating lease right-of-use assets</t>
  </si>
  <si>
    <t>Deferred tax assets</t>
  </si>
  <si>
    <t>Goodwill</t>
  </si>
  <si>
    <t>Intangible assets, net</t>
  </si>
  <si>
    <t>Other non-current assets</t>
  </si>
  <si>
    <t>Total assets</t>
  </si>
  <si>
    <t>Current liabilities:</t>
  </si>
  <si>
    <t>Current portion of long-term debt</t>
  </si>
  <si>
    <t>Accounts payable</t>
  </si>
  <si>
    <t>Current income tax payable</t>
  </si>
  <si>
    <t>Current operating lease liabilities</t>
  </si>
  <si>
    <t>Accured expenses and other current liabilities</t>
  </si>
  <si>
    <t>Total current liabilities</t>
  </si>
  <si>
    <t>Long-term debt</t>
  </si>
  <si>
    <t>Long-term finance lease liabilities</t>
  </si>
  <si>
    <t>Long-term operating lease liabilities</t>
  </si>
  <si>
    <t>Non-current income tax payable</t>
  </si>
  <si>
    <t>Non-current liability for unrecognized tax benefits</t>
  </si>
  <si>
    <t>Other non-current liabilities</t>
  </si>
  <si>
    <t>Commitments and contingencies (Note 15)</t>
  </si>
  <si>
    <t>Total liabilities</t>
  </si>
  <si>
    <t>Equity:</t>
  </si>
  <si>
    <t>Class A common stock, par value $.01 per share; 107.7 million and 106.9 million share</t>
  </si>
  <si>
    <t>Class B common stock, par value $.01 per share; 24.9 million shares issued and outstan</t>
  </si>
  <si>
    <t>Additional paid-in-capital</t>
  </si>
  <si>
    <t>Retained earnings</t>
  </si>
  <si>
    <t>Treasury stock, at cost; 67.0 million and 61.9 million shares</t>
  </si>
  <si>
    <t>Accumulated other comprehensive loss</t>
  </si>
  <si>
    <t>Total equity</t>
  </si>
  <si>
    <t>Total liabilities and equity</t>
  </si>
  <si>
    <t>Observations on RL Balance Sheet:</t>
  </si>
  <si>
    <t>1) In the year of 2022, RL total assets is almost double of their liabilities.</t>
  </si>
  <si>
    <t>2) Throughout the 3 years, RL's total equity continues to decrease a bit annually.</t>
  </si>
  <si>
    <t>3) We found it compelling that RL's treasury stock is in the negatives and continues to decrease into the negatives each year.</t>
  </si>
  <si>
    <t>Year 1 (2023)</t>
  </si>
  <si>
    <t xml:space="preserve">Average SH equity: </t>
  </si>
  <si>
    <t>Average LT Operating Assets:</t>
  </si>
  <si>
    <t xml:space="preserve">Average Common Stock: </t>
  </si>
  <si>
    <t>Stock Prices retrieved from RL: https://investor.ralphlauren.com/stock-information/historical-price-lookup?8c7bdd83-a726-4a84-b969-494be2477e47%5BRL%5D%5Bdate_month%5D=04&amp;8c7bdd83-a726-4a84-b969-494be2477e47%5BRL%5D%5Bdate_day%5D=1&amp;8c7bdd83-a726-4a84-b969-494be2477e47%5BRL%5D%5Bdate_year%5D=2021&amp;url=</t>
  </si>
  <si>
    <t>Debt to Equity:</t>
  </si>
  <si>
    <t>D/E= total liabilities/ total shareholder equity</t>
  </si>
  <si>
    <t>Quick Ratio:</t>
  </si>
  <si>
    <t>QR: quick assets/ current liabilities; QA= total current assets-inventory-prepaid expenses</t>
  </si>
  <si>
    <t>Free Cash Flow:</t>
  </si>
  <si>
    <t>FCF: operating cash flow - capital expenditures</t>
  </si>
  <si>
    <t>Return on Equity:</t>
  </si>
  <si>
    <t>ROE= profit margin x asset turnover x financial leverage</t>
  </si>
  <si>
    <t xml:space="preserve">   Profit Margin= net profit/sales</t>
  </si>
  <si>
    <t xml:space="preserve">Market Capitalization </t>
  </si>
  <si>
    <t xml:space="preserve">Outstanding shares </t>
  </si>
  <si>
    <t xml:space="preserve">   Asset Turnover= sales/assets</t>
  </si>
  <si>
    <t xml:space="preserve">   Finacial Leverage= debt/capital = LT debt/(LT debt + equity)</t>
  </si>
  <si>
    <t>2021 &amp; 2022: Obtained from Annual Report, Edgar</t>
  </si>
  <si>
    <t>Net Worth</t>
  </si>
  <si>
    <t>Owners Equity of the Company</t>
  </si>
  <si>
    <t>EBIT:</t>
  </si>
  <si>
    <t>Earnings before interest and taxes</t>
  </si>
  <si>
    <t>Net Earnings</t>
  </si>
  <si>
    <t>Bottom line net revenue</t>
  </si>
  <si>
    <t>Number of Shares</t>
  </si>
  <si>
    <t>Number of common shares outstanding (from OE statement or brokerage information)</t>
  </si>
  <si>
    <t>EPS</t>
  </si>
  <si>
    <t>EPS= NE/common shares outstanding</t>
  </si>
  <si>
    <t>EV:</t>
  </si>
  <si>
    <t>EV= MC + total debt - cash</t>
  </si>
  <si>
    <t>MC= market capitalization = current stock price x number of shares (common + preferred)</t>
  </si>
  <si>
    <t>Stock price</t>
  </si>
  <si>
    <t>Total debt= short term + long term debt</t>
  </si>
  <si>
    <t>WACC - current Year only:</t>
  </si>
  <si>
    <t>Retrieved from https://valueinvesting.io/RL/overview</t>
  </si>
  <si>
    <t>BETA - current only</t>
  </si>
  <si>
    <t>Year 2 (2022)</t>
  </si>
  <si>
    <t>Year 3 (2021)</t>
  </si>
  <si>
    <t>Some Observations on the 8 key variables value and change over time:</t>
  </si>
  <si>
    <t>1) RL's BETA has been following the line.</t>
  </si>
  <si>
    <t>2) RL's ROE increased by 17.62 from year 3 (2021) to year 2 (2022).</t>
  </si>
  <si>
    <t xml:space="preserve">3) RL's stock price has changed very minimally over the past three years. It rises and drops regularly. </t>
  </si>
  <si>
    <t>4) RL's total debt decreased by $760 from year 1 (2023) to year 2 ( 2022).</t>
  </si>
  <si>
    <t>5) RL had more owner's equity of the company in year 3 (2021) than it does currently in year 1 (2023).</t>
  </si>
  <si>
    <t>6) RL's EPS in 2021 started at $93.15 and rose to $461.62 within the next year.</t>
  </si>
  <si>
    <t>7) RL's net earnings had a big jump from 2021 to 2022. ($121 to $600 then decreased to $522.70 in 2023).</t>
  </si>
  <si>
    <t xml:space="preserve">8) Overall, in 2021 RL had low asset turnover compared to the following years. </t>
  </si>
  <si>
    <t>Describe what you have observed about the capital structure ratios (Debt v. Equity choices) for your company. Does it help to look at this data over time? Why?</t>
  </si>
  <si>
    <t xml:space="preserve">It helps to look over this data to ensure the company is being responsible with its assets and overall stability. Comparing this data over a few years, shows how many changes are made within a year, what risks have been taken, and what ways the company has been able to mitigate such risks. Overall, it is important to evaluate companies like this to fully understand how the company funds its operations and promotes growth. </t>
  </si>
  <si>
    <t>%</t>
  </si>
  <si>
    <t>Cash flows from operating activities:</t>
  </si>
  <si>
    <t>Net income (loss)</t>
  </si>
  <si>
    <t>Adjustments to reconcile net income (loss) to net cash provided by operating activities:</t>
  </si>
  <si>
    <t xml:space="preserve">  Depreciation and amortization</t>
  </si>
  <si>
    <t xml:space="preserve">  Deferred income tax expense (benefit)</t>
  </si>
  <si>
    <t xml:space="preserve">  Stock-based compensation expense</t>
  </si>
  <si>
    <t xml:space="preserve">  Impairment of assets</t>
  </si>
  <si>
    <t xml:space="preserve">  Bad debt expense (reversals)</t>
  </si>
  <si>
    <t xml:space="preserve">  Other non-cash charges</t>
  </si>
  <si>
    <t xml:space="preserve">  Changes in operating assets and liabilities:</t>
  </si>
  <si>
    <t xml:space="preserve">    Accounts receivable</t>
  </si>
  <si>
    <t xml:space="preserve">    Inventories</t>
  </si>
  <si>
    <t xml:space="preserve">    Prepaid expenses and other current assets</t>
  </si>
  <si>
    <t xml:space="preserve">    Accounts payable and accrued liabilities</t>
  </si>
  <si>
    <t xml:space="preserve">    Income tax receivables and payables</t>
  </si>
  <si>
    <t xml:space="preserve">    Operating lease right-of-use assets and liabilities, net</t>
  </si>
  <si>
    <t xml:space="preserve">    Other balance sheet changes</t>
  </si>
  <si>
    <t>Net cash provided by operating activities</t>
  </si>
  <si>
    <t>Cash flows from investing activities:</t>
  </si>
  <si>
    <t xml:space="preserve">  Capital expenditures</t>
  </si>
  <si>
    <t xml:space="preserve">  Purchases of investments</t>
  </si>
  <si>
    <t xml:space="preserve">  Proceeds from sales and maturities of investments</t>
  </si>
  <si>
    <t xml:space="preserve">  Settlement of net investment hedges</t>
  </si>
  <si>
    <t xml:space="preserve">  Other investing activities</t>
  </si>
  <si>
    <t>Net cash provided by (used in) investing activities</t>
  </si>
  <si>
    <t>Cash flows from financing activities:</t>
  </si>
  <si>
    <t xml:space="preserve">  Repayments of credit facility borrowings</t>
  </si>
  <si>
    <t xml:space="preserve">  Proceeds from the issuance of long-term debt</t>
  </si>
  <si>
    <t xml:space="preserve">  Repayments of long-term debt</t>
  </si>
  <si>
    <t xml:space="preserve">  Payments of finance lease obligations</t>
  </si>
  <si>
    <t xml:space="preserve">  Payments of dividends</t>
  </si>
  <si>
    <t xml:space="preserve">  Repurchases of common stock, including shares surrendered for tax withholdings</t>
  </si>
  <si>
    <t xml:space="preserve">  Other financing activities</t>
  </si>
  <si>
    <t>Net cash provided by (used in) financing activities</t>
  </si>
  <si>
    <t>Effect of exchange rate changes on cash, cash equivalents, and restricted cash</t>
  </si>
  <si>
    <t>Net increase (decrease) in cash, cash equivalents, and restricted cash</t>
  </si>
  <si>
    <t>Cash, cash equivalents, and restricted cash at beginning of period</t>
  </si>
  <si>
    <t>Cash, cash equivalents, and restricted cash at end of period</t>
  </si>
  <si>
    <t>Observations on RL Cash Flow Statement:</t>
  </si>
  <si>
    <t>1) We found it interesting that the net cash provided by investing activities went from $195 in 2021 to $-718 in 2022, then to $472 in 2023. Positive to negative to positive again...</t>
  </si>
  <si>
    <t>2) We noticed within our percentage calculations that the net cash provided by operating activities had a drastic increase from 2021 to 2022.</t>
  </si>
  <si>
    <t>3) We're interested in RL's inventory activities... In 2021, it was 3.7, then decreased in 2022 to $-269.3.</t>
  </si>
  <si>
    <t>Flourish and Flavors Bakery</t>
  </si>
  <si>
    <t>Cash flow from operating activities:</t>
  </si>
  <si>
    <t>Net income</t>
  </si>
  <si>
    <t xml:space="preserve">Depreciation expense- store equipment </t>
  </si>
  <si>
    <t>Depreciation expense- office equipment</t>
  </si>
  <si>
    <t>Inventory</t>
  </si>
  <si>
    <t>Office supplies</t>
  </si>
  <si>
    <t xml:space="preserve">Prepaid insurance </t>
  </si>
  <si>
    <t>Increase in accounts payable</t>
  </si>
  <si>
    <t>Payroll</t>
  </si>
  <si>
    <t>(3 bakers working 30 hrs/week at $14/hr,4  cashiers/servers working 15hrs/week at $12/hr. Increase of $500 starting October-December)</t>
  </si>
  <si>
    <t xml:space="preserve">Decoration costs </t>
  </si>
  <si>
    <t xml:space="preserve">Net cash flow from operating activites </t>
  </si>
  <si>
    <t>Cash flow from investing activites:</t>
  </si>
  <si>
    <t xml:space="preserve">Office equipment purchase </t>
  </si>
  <si>
    <t>Store equipment purchase</t>
  </si>
  <si>
    <t>Net cash flow from investing activities</t>
  </si>
  <si>
    <t>Cash flow from financing activities:</t>
  </si>
  <si>
    <t xml:space="preserve">Personal savings investment </t>
  </si>
  <si>
    <t xml:space="preserve">Bank line of credit </t>
  </si>
  <si>
    <t xml:space="preserve">Net cash flow from financing activities </t>
  </si>
  <si>
    <t xml:space="preserve">Net change in cash </t>
  </si>
  <si>
    <t xml:space="preserve">Opening balance of cash </t>
  </si>
  <si>
    <t xml:space="preserve">Closing balance of cash </t>
  </si>
  <si>
    <t xml:space="preserve">Simple Cash Flow Example: </t>
  </si>
  <si>
    <t xml:space="preserve">Jan </t>
  </si>
  <si>
    <t>Feb</t>
  </si>
  <si>
    <t>Mar</t>
  </si>
  <si>
    <t>Apr</t>
  </si>
  <si>
    <t>May</t>
  </si>
  <si>
    <t>June</t>
  </si>
  <si>
    <t>July</t>
  </si>
  <si>
    <t>Aug</t>
  </si>
  <si>
    <t>Sept</t>
  </si>
  <si>
    <t>Oct</t>
  </si>
  <si>
    <t>Nov</t>
  </si>
  <si>
    <t>Dec</t>
  </si>
  <si>
    <t xml:space="preserve">Opening Balance of cash </t>
  </si>
  <si>
    <t>Cash In :</t>
  </si>
  <si>
    <t xml:space="preserve">  Cash Sales Received </t>
  </si>
  <si>
    <t xml:space="preserve">  Receivables Paid </t>
  </si>
  <si>
    <t>Cash Out:</t>
  </si>
  <si>
    <t xml:space="preserve">  Rent </t>
  </si>
  <si>
    <t xml:space="preserve">  Inventory Purchase </t>
  </si>
  <si>
    <t xml:space="preserve">Ending Cash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</si>
</sst>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4" formatCode="_(&quot;$&quot;* #,##0.00_);_(&quot;$&quot;* \(#,##0.00\);_(&quot;$&quot;* &quot;-&quot;??_);_(@_)"/>
    <numFmt numFmtId="164" formatCode="&quot;$&quot;#,##0.00"/>
    <numFmt numFmtId="165" formatCode="_(&quot;$&quot;* #,##0_);_(&quot;$&quot;* \(#,##0\);_(&quot;$&quot;* &quot;-&quot;??_);_(@_)"/>
    <numFmt numFmtId="166" formatCode="_(&quot;$&quot;* #,##0.0_);_(&quot;$&quot;* \(#,##0.0\);_(&quot;$&quot;* &quot;-&quot;??_);_(@_)"/>
    <numFmt numFmtId="167" formatCode="0.00000000"/>
    <numFmt numFmtId="168" formatCode="0.000000000"/>
  </numFmts>
  <fonts count="38">
    <font>
      <sz val="11"/>
      <color theme="1"/>
      <name val="Aptos Narrow"/>
      <family val="2"/>
      <scheme val="minor"/>
    </font>
    <font>
      <u/>
      <sz val="11"/>
      <color theme="10"/>
      <name val="Aptos Narrow"/>
      <family val="2"/>
      <scheme val="minor"/>
    </font>
    <font>
      <b/>
      <u/>
      <sz val="11"/>
      <color rgb="FF000000"/>
      <name val="Aptos Narrow"/>
      <scheme val="minor"/>
    </font>
    <font>
      <sz val="11"/>
      <color rgb="FF000000"/>
      <name val="Aptos Narrow"/>
      <charset val="1"/>
    </font>
    <font>
      <b/>
      <sz val="11"/>
      <color theme="1"/>
      <name val="Aptos Narrow"/>
      <family val="2"/>
      <scheme val="minor"/>
    </font>
    <font>
      <b/>
      <sz val="11"/>
      <color rgb="FF000000"/>
      <name val="Aptos Narrow"/>
      <scheme val="minor"/>
    </font>
    <font>
      <sz val="11"/>
      <color rgb="FF000000"/>
      <name val="Aptos Narrow"/>
      <scheme val="minor"/>
    </font>
    <font>
      <b/>
      <u/>
      <sz val="11"/>
      <color rgb="FF000000"/>
      <name val="Aptos Narrow"/>
      <family val="2"/>
      <scheme val="minor"/>
    </font>
    <font>
      <b/>
      <sz val="11"/>
      <color rgb="FF000000"/>
      <name val="Aptos Narrow"/>
      <family val="2"/>
      <scheme val="minor"/>
    </font>
    <font>
      <i/>
      <sz val="11"/>
      <color theme="1"/>
      <name val="Aptos Narrow"/>
      <family val="2"/>
      <scheme val="minor"/>
    </font>
    <font>
      <b/>
      <sz val="11"/>
      <color rgb="FFA02B93"/>
      <name val="Aptos Narrow"/>
      <scheme val="minor"/>
    </font>
    <font>
      <i/>
      <sz val="11"/>
      <color rgb="FF000000"/>
      <name val="Aptos Narrow"/>
      <scheme val="minor"/>
    </font>
    <font>
      <b/>
      <u/>
      <sz val="11"/>
      <color theme="3" tint="0.249977111117893"/>
      <name val="Aptos Narrow"/>
      <scheme val="minor"/>
    </font>
    <font>
      <b/>
      <i/>
      <sz val="11"/>
      <color rgb="FF000000"/>
      <name val="Aptos Narrow"/>
      <scheme val="minor"/>
    </font>
    <font>
      <sz val="11"/>
      <color rgb="FFFF0000"/>
      <name val="Aptos Narrow"/>
      <family val="2"/>
      <scheme val="minor"/>
    </font>
    <font>
      <b/>
      <sz val="11"/>
      <color rgb="FFFF0000"/>
      <name val="Aptos Narrow"/>
      <family val="2"/>
      <scheme val="minor"/>
    </font>
    <font>
      <b/>
      <u/>
      <sz val="14"/>
      <color theme="3" tint="0.249977111117893"/>
      <name val="Aptos Narrow"/>
      <scheme val="minor"/>
    </font>
    <font>
      <b/>
      <sz val="12"/>
      <color theme="3" tint="0.249977111117893"/>
      <name val="Aptos Narrow"/>
      <family val="2"/>
      <scheme val="minor"/>
    </font>
    <font>
      <b/>
      <i/>
      <sz val="11"/>
      <color theme="1"/>
      <name val="Aptos Narrow"/>
      <family val="2"/>
      <scheme val="minor"/>
    </font>
    <font>
      <sz val="11"/>
      <color rgb="FF000000"/>
      <name val="Aptos Narrow"/>
    </font>
    <font>
      <b/>
      <sz val="11"/>
      <color theme="5"/>
      <name val="Aptos Narrow"/>
      <family val="2"/>
      <scheme val="minor"/>
    </font>
    <font>
      <b/>
      <sz val="11"/>
      <color theme="8" tint="-0.249977111117893"/>
      <name val="Aptos Narrow"/>
      <family val="2"/>
      <scheme val="minor"/>
    </font>
    <font>
      <sz val="11"/>
      <color theme="9"/>
      <name val="Aptos Narrow"/>
      <family val="2"/>
      <scheme val="minor"/>
    </font>
    <font>
      <b/>
      <sz val="11"/>
      <color theme="9"/>
      <name val="Aptos Narrow"/>
      <family val="2"/>
      <scheme val="minor"/>
    </font>
    <font>
      <b/>
      <sz val="11"/>
      <color rgb="FF000000"/>
      <name val="Aptos Narrow"/>
      <charset val="1"/>
    </font>
    <font>
      <b/>
      <sz val="11"/>
      <color theme="5" tint="-0.249977111117893"/>
      <name val="Aptos Narrow"/>
      <family val="2"/>
      <scheme val="minor"/>
    </font>
    <font>
      <b/>
      <sz val="11"/>
      <color theme="6"/>
      <name val="Aptos Narrow"/>
      <family val="2"/>
      <scheme val="minor"/>
    </font>
    <font>
      <b/>
      <sz val="11"/>
      <color theme="6"/>
      <name val="Aptos Narrow"/>
      <scheme val="minor"/>
    </font>
    <font>
      <b/>
      <sz val="11"/>
      <color rgb="FF00B0F0"/>
      <name val="Aptos Narrow"/>
      <scheme val="minor"/>
    </font>
    <font>
      <b/>
      <sz val="11"/>
      <color rgb="FF00B0F0"/>
      <name val="Aptos Narrow"/>
      <family val="2"/>
      <scheme val="minor"/>
    </font>
    <font>
      <b/>
      <sz val="11"/>
      <color rgb="FF7030A0"/>
      <name val="Aptos Narrow"/>
      <family val="2"/>
      <scheme val="minor"/>
    </font>
    <font>
      <sz val="11"/>
      <color rgb="FF000000"/>
      <name val="Aptos Narrow"/>
      <family val="2"/>
      <scheme val="minor"/>
    </font>
    <font>
      <b/>
      <sz val="11"/>
      <color theme="4"/>
      <name val="Aptos Narrow"/>
      <family val="2"/>
      <scheme val="minor"/>
    </font>
    <font>
      <b/>
      <sz val="11"/>
      <color theme="9" tint="-0.249977111117893"/>
      <name val="Aptos Narrow"/>
      <family val="2"/>
      <scheme val="minor"/>
    </font>
    <font>
      <b/>
      <sz val="11"/>
      <color theme="8"/>
      <name val="Aptos Narrow"/>
      <family val="2"/>
      <scheme val="minor"/>
    </font>
    <font>
      <sz val="11"/>
      <color theme="8"/>
      <name val="Aptos Narrow"/>
      <family val="2"/>
      <scheme val="minor"/>
    </font>
    <font>
      <sz val="11"/>
      <color rgb="FF262626"/>
      <name val="Open Sans"/>
      <charset val="1"/>
    </font>
    <font>
      <b/>
      <sz val="11"/>
      <color theme="9" tint="-0.499984740745262"/>
      <name val="Aptos Narrow"/>
      <family val="2"/>
      <scheme val="minor"/>
    </font>
  </fonts>
  <fills count="14">
    <fill>
      <patternFill patternType="none"/>
    </fill>
    <fill>
      <patternFill patternType="gray125"/>
    </fill>
    <fill>
      <patternFill patternType="solid">
        <fgColor rgb="FFFFFF00"/>
        <bgColor indexed="64"/>
      </patternFill>
    </fill>
    <fill>
      <patternFill patternType="solid">
        <fgColor theme="0" tint="-0.14999847407452621"/>
        <bgColor indexed="64"/>
      </patternFill>
    </fill>
    <fill>
      <patternFill patternType="solid">
        <fgColor theme="9" tint="0.59999389629810485"/>
        <bgColor indexed="64"/>
      </patternFill>
    </fill>
    <fill>
      <patternFill patternType="solid">
        <fgColor theme="5" tint="0.79998168889431442"/>
        <bgColor indexed="64"/>
      </patternFill>
    </fill>
    <fill>
      <patternFill patternType="solid">
        <fgColor rgb="FFFFC000"/>
        <bgColor indexed="64"/>
      </patternFill>
    </fill>
    <fill>
      <patternFill patternType="solid">
        <fgColor theme="9" tint="0.79998168889431442"/>
        <bgColor indexed="64"/>
      </patternFill>
    </fill>
    <fill>
      <patternFill patternType="solid">
        <fgColor theme="8" tint="0.79998168889431442"/>
        <bgColor indexed="64"/>
      </patternFill>
    </fill>
    <fill>
      <patternFill patternType="solid">
        <fgColor theme="2" tint="-9.9978637043366805E-2"/>
        <bgColor indexed="64"/>
      </patternFill>
    </fill>
    <fill>
      <patternFill patternType="solid">
        <fgColor theme="2"/>
        <bgColor indexed="64"/>
      </patternFill>
    </fill>
    <fill>
      <patternFill patternType="solid">
        <fgColor theme="4" tint="0.79998168889431442"/>
        <bgColor indexed="64"/>
      </patternFill>
    </fill>
    <fill>
      <patternFill patternType="solid">
        <fgColor theme="3" tint="0.89999084444715716"/>
        <bgColor indexed="64"/>
      </patternFill>
    </fill>
    <fill>
      <patternFill patternType="solid">
        <fgColor theme="7" tint="0.79998168889431442"/>
        <bgColor indexed="64"/>
      </patternFill>
    </fill>
  </fills>
  <borders count="49">
    <border>
      <left/>
      <right/>
      <top/>
      <bottom/>
      <diagonal/>
    </border>
    <border>
      <left style="thick">
        <color theme="8"/>
      </left>
      <right/>
      <top style="thick">
        <color theme="8"/>
      </top>
      <bottom/>
      <diagonal/>
    </border>
    <border>
      <left/>
      <right/>
      <top style="thick">
        <color theme="8"/>
      </top>
      <bottom/>
      <diagonal/>
    </border>
    <border>
      <left/>
      <right style="thick">
        <color theme="8"/>
      </right>
      <top style="thick">
        <color theme="8"/>
      </top>
      <bottom/>
      <diagonal/>
    </border>
    <border>
      <left style="thick">
        <color theme="8"/>
      </left>
      <right/>
      <top/>
      <bottom/>
      <diagonal/>
    </border>
    <border>
      <left/>
      <right style="thick">
        <color theme="8"/>
      </right>
      <top/>
      <bottom/>
      <diagonal/>
    </border>
    <border>
      <left style="thick">
        <color theme="8"/>
      </left>
      <right/>
      <top/>
      <bottom style="thick">
        <color theme="8"/>
      </bottom>
      <diagonal/>
    </border>
    <border>
      <left/>
      <right/>
      <top/>
      <bottom style="thick">
        <color theme="8"/>
      </bottom>
      <diagonal/>
    </border>
    <border>
      <left/>
      <right style="thick">
        <color theme="8"/>
      </right>
      <top/>
      <bottom style="thick">
        <color theme="8"/>
      </bottom>
      <diagonal/>
    </border>
    <border>
      <left/>
      <right/>
      <top/>
      <bottom style="thin">
        <color rgb="FF000000"/>
      </bottom>
      <diagonal/>
    </border>
    <border>
      <left style="medium">
        <color theme="5" tint="-0.249977111117893"/>
      </left>
      <right/>
      <top style="medium">
        <color theme="5" tint="-0.249977111117893"/>
      </top>
      <bottom/>
      <diagonal/>
    </border>
    <border>
      <left/>
      <right/>
      <top style="medium">
        <color theme="5" tint="-0.249977111117893"/>
      </top>
      <bottom/>
      <diagonal/>
    </border>
    <border>
      <left/>
      <right style="medium">
        <color theme="5" tint="-0.249977111117893"/>
      </right>
      <top style="medium">
        <color theme="5" tint="-0.249977111117893"/>
      </top>
      <bottom/>
      <diagonal/>
    </border>
    <border>
      <left style="medium">
        <color theme="5" tint="-0.249977111117893"/>
      </left>
      <right/>
      <top/>
      <bottom/>
      <diagonal/>
    </border>
    <border>
      <left/>
      <right style="medium">
        <color theme="5" tint="-0.249977111117893"/>
      </right>
      <top/>
      <bottom/>
      <diagonal/>
    </border>
    <border>
      <left style="medium">
        <color theme="5" tint="-0.249977111117893"/>
      </left>
      <right/>
      <top/>
      <bottom style="medium">
        <color theme="5" tint="-0.249977111117893"/>
      </bottom>
      <diagonal/>
    </border>
    <border>
      <left/>
      <right/>
      <top/>
      <bottom style="medium">
        <color theme="5" tint="-0.249977111117893"/>
      </bottom>
      <diagonal/>
    </border>
    <border>
      <left/>
      <right style="medium">
        <color theme="5" tint="-0.249977111117893"/>
      </right>
      <top/>
      <bottom style="medium">
        <color theme="5" tint="-0.249977111117893"/>
      </bottom>
      <diagonal/>
    </border>
    <border>
      <left style="thin">
        <color theme="8" tint="-0.249977111117893"/>
      </left>
      <right style="thin">
        <color theme="8" tint="-0.249977111117893"/>
      </right>
      <top style="thin">
        <color theme="8" tint="-0.249977111117893"/>
      </top>
      <bottom style="thin">
        <color theme="8" tint="-0.249977111117893"/>
      </bottom>
      <diagonal/>
    </border>
    <border>
      <left style="thick">
        <color theme="8" tint="-0.249977111117893"/>
      </left>
      <right/>
      <top style="thick">
        <color theme="8" tint="-0.249977111117893"/>
      </top>
      <bottom/>
      <diagonal/>
    </border>
    <border>
      <left/>
      <right/>
      <top style="thick">
        <color theme="8" tint="-0.249977111117893"/>
      </top>
      <bottom/>
      <diagonal/>
    </border>
    <border>
      <left/>
      <right style="thick">
        <color theme="8" tint="-0.249977111117893"/>
      </right>
      <top style="thick">
        <color theme="8" tint="-0.249977111117893"/>
      </top>
      <bottom/>
      <diagonal/>
    </border>
    <border>
      <left style="thick">
        <color theme="8" tint="-0.249977111117893"/>
      </left>
      <right/>
      <top/>
      <bottom/>
      <diagonal/>
    </border>
    <border>
      <left/>
      <right style="thick">
        <color theme="8" tint="-0.249977111117893"/>
      </right>
      <top/>
      <bottom/>
      <diagonal/>
    </border>
    <border>
      <left style="thick">
        <color theme="8" tint="-0.249977111117893"/>
      </left>
      <right/>
      <top/>
      <bottom style="thick">
        <color theme="8" tint="-0.249977111117893"/>
      </bottom>
      <diagonal/>
    </border>
    <border>
      <left/>
      <right/>
      <top/>
      <bottom style="thick">
        <color theme="8" tint="-0.249977111117893"/>
      </bottom>
      <diagonal/>
    </border>
    <border>
      <left/>
      <right style="thick">
        <color theme="8" tint="-0.249977111117893"/>
      </right>
      <top/>
      <bottom style="thick">
        <color theme="8" tint="-0.249977111117893"/>
      </bottom>
      <diagonal/>
    </border>
    <border>
      <left style="medium">
        <color rgb="FF000000"/>
      </left>
      <right/>
      <top style="medium">
        <color rgb="FF000000"/>
      </top>
      <bottom/>
      <diagonal/>
    </border>
    <border>
      <left/>
      <right/>
      <top style="medium">
        <color rgb="FF000000"/>
      </top>
      <bottom/>
      <diagonal/>
    </border>
    <border>
      <left/>
      <right style="medium">
        <color rgb="FF000000"/>
      </right>
      <top style="medium">
        <color rgb="FF000000"/>
      </top>
      <bottom/>
      <diagonal/>
    </border>
    <border>
      <left style="medium">
        <color rgb="FF000000"/>
      </left>
      <right/>
      <top/>
      <bottom/>
      <diagonal/>
    </border>
    <border>
      <left/>
      <right style="medium">
        <color rgb="FF000000"/>
      </right>
      <top/>
      <bottom/>
      <diagonal/>
    </border>
    <border>
      <left style="medium">
        <color rgb="FF000000"/>
      </left>
      <right/>
      <top/>
      <bottom style="medium">
        <color rgb="FF000000"/>
      </bottom>
      <diagonal/>
    </border>
    <border>
      <left/>
      <right/>
      <top/>
      <bottom style="medium">
        <color rgb="FF000000"/>
      </bottom>
      <diagonal/>
    </border>
    <border>
      <left/>
      <right style="medium">
        <color rgb="FF000000"/>
      </right>
      <top/>
      <bottom style="medium">
        <color rgb="FF000000"/>
      </bottom>
      <diagonal/>
    </border>
    <border>
      <left style="thin">
        <color theme="8"/>
      </left>
      <right/>
      <top style="thin">
        <color theme="8"/>
      </top>
      <bottom/>
      <diagonal/>
    </border>
    <border>
      <left/>
      <right/>
      <top style="thin">
        <color theme="8"/>
      </top>
      <bottom/>
      <diagonal/>
    </border>
    <border>
      <left/>
      <right style="thin">
        <color theme="8"/>
      </right>
      <top style="thin">
        <color theme="8"/>
      </top>
      <bottom/>
      <diagonal/>
    </border>
    <border>
      <left style="thin">
        <color theme="8"/>
      </left>
      <right/>
      <top/>
      <bottom style="thin">
        <color theme="8"/>
      </bottom>
      <diagonal/>
    </border>
    <border>
      <left/>
      <right/>
      <top/>
      <bottom style="thin">
        <color theme="8"/>
      </bottom>
      <diagonal/>
    </border>
    <border>
      <left/>
      <right style="thin">
        <color theme="8"/>
      </right>
      <top/>
      <bottom style="thin">
        <color theme="8"/>
      </bottom>
      <diagonal/>
    </border>
    <border>
      <left style="medium">
        <color theme="9" tint="-0.499984740745262"/>
      </left>
      <right/>
      <top style="medium">
        <color theme="9" tint="-0.499984740745262"/>
      </top>
      <bottom/>
      <diagonal/>
    </border>
    <border>
      <left/>
      <right/>
      <top style="medium">
        <color theme="9" tint="-0.499984740745262"/>
      </top>
      <bottom/>
      <diagonal/>
    </border>
    <border>
      <left/>
      <right style="medium">
        <color theme="9" tint="-0.499984740745262"/>
      </right>
      <top style="medium">
        <color theme="9" tint="-0.499984740745262"/>
      </top>
      <bottom/>
      <diagonal/>
    </border>
    <border>
      <left style="medium">
        <color theme="9" tint="-0.499984740745262"/>
      </left>
      <right/>
      <top/>
      <bottom/>
      <diagonal/>
    </border>
    <border>
      <left/>
      <right style="medium">
        <color theme="9" tint="-0.499984740745262"/>
      </right>
      <top/>
      <bottom/>
      <diagonal/>
    </border>
    <border>
      <left style="medium">
        <color theme="9" tint="-0.499984740745262"/>
      </left>
      <right/>
      <top/>
      <bottom style="medium">
        <color theme="9" tint="-0.499984740745262"/>
      </bottom>
      <diagonal/>
    </border>
    <border>
      <left/>
      <right/>
      <top/>
      <bottom style="medium">
        <color theme="9" tint="-0.499984740745262"/>
      </bottom>
      <diagonal/>
    </border>
    <border>
      <left/>
      <right style="medium">
        <color theme="9" tint="-0.499984740745262"/>
      </right>
      <top/>
      <bottom style="medium">
        <color theme="9" tint="-0.499984740745262"/>
      </bottom>
      <diagonal/>
    </border>
  </borders>
  <cellStyleXfs count="2">
    <xf numFmtId="0" fontId="0" fillId="0" borderId="0"/>
    <xf numFmtId="0" fontId="1" fillId="0" borderId="0" applyNumberFormat="0" applyFill="0" applyBorder="0" applyAlignment="0" applyProtection="0"/>
  </cellStyleXfs>
  <cellXfs count="194">
    <xf numFmtId="0" fontId="0" fillId="0" borderId="0" xfId="0"/>
    <xf numFmtId="0" fontId="2" fillId="0" borderId="0" xfId="0" applyFont="1"/>
    <xf numFmtId="0" fontId="3" fillId="0" borderId="0" xfId="0" applyFont="1"/>
    <xf numFmtId="0" fontId="1" fillId="0" borderId="0" xfId="1"/>
    <xf numFmtId="0" fontId="4" fillId="0" borderId="0" xfId="0" applyFont="1"/>
    <xf numFmtId="0" fontId="7" fillId="0" borderId="0" xfId="0" applyFont="1"/>
    <xf numFmtId="0" fontId="8" fillId="0" borderId="0" xfId="0" applyFont="1"/>
    <xf numFmtId="4" fontId="0" fillId="0" borderId="0" xfId="0" applyNumberFormat="1"/>
    <xf numFmtId="0" fontId="9" fillId="0" borderId="0" xfId="0" applyFont="1"/>
    <xf numFmtId="0" fontId="10" fillId="0" borderId="0" xfId="0" applyFont="1"/>
    <xf numFmtId="0" fontId="11" fillId="0" borderId="0" xfId="0" applyFont="1"/>
    <xf numFmtId="0" fontId="12" fillId="0" borderId="0" xfId="0" applyFont="1"/>
    <xf numFmtId="0" fontId="13" fillId="2" borderId="0" xfId="0" applyFont="1" applyFill="1"/>
    <xf numFmtId="0" fontId="0" fillId="3" borderId="0" xfId="0" applyFill="1"/>
    <xf numFmtId="0" fontId="13" fillId="0" borderId="0" xfId="0" applyFont="1"/>
    <xf numFmtId="0" fontId="16" fillId="0" borderId="0" xfId="0" applyFont="1"/>
    <xf numFmtId="15" fontId="17" fillId="3" borderId="0" xfId="0" applyNumberFormat="1" applyFont="1" applyFill="1"/>
    <xf numFmtId="15" fontId="17" fillId="3" borderId="0" xfId="0" applyNumberFormat="1" applyFont="1" applyFill="1" applyAlignment="1">
      <alignment horizontal="center"/>
    </xf>
    <xf numFmtId="0" fontId="17" fillId="3" borderId="0" xfId="0" applyFont="1" applyFill="1" applyAlignment="1">
      <alignment horizontal="center"/>
    </xf>
    <xf numFmtId="0" fontId="6" fillId="0" borderId="0" xfId="0" applyFont="1"/>
    <xf numFmtId="10" fontId="0" fillId="0" borderId="0" xfId="0" applyNumberFormat="1"/>
    <xf numFmtId="10" fontId="0" fillId="0" borderId="0" xfId="0" applyNumberFormat="1" applyAlignment="1">
      <alignment wrapText="1"/>
    </xf>
    <xf numFmtId="0" fontId="4" fillId="4" borderId="0" xfId="0" applyFont="1" applyFill="1"/>
    <xf numFmtId="0" fontId="15" fillId="0" borderId="0" xfId="0" applyFont="1"/>
    <xf numFmtId="4" fontId="4" fillId="0" borderId="0" xfId="0" applyNumberFormat="1" applyFont="1"/>
    <xf numFmtId="0" fontId="5" fillId="4" borderId="0" xfId="0" applyFont="1" applyFill="1"/>
    <xf numFmtId="10" fontId="4" fillId="4" borderId="0" xfId="0" applyNumberFormat="1" applyFont="1" applyFill="1"/>
    <xf numFmtId="164" fontId="0" fillId="0" borderId="0" xfId="0" applyNumberFormat="1"/>
    <xf numFmtId="164" fontId="14" fillId="0" borderId="0" xfId="0" applyNumberFormat="1" applyFont="1"/>
    <xf numFmtId="164" fontId="4" fillId="0" borderId="0" xfId="0" applyNumberFormat="1" applyFont="1"/>
    <xf numFmtId="44" fontId="14" fillId="0" borderId="0" xfId="0" applyNumberFormat="1" applyFont="1"/>
    <xf numFmtId="44" fontId="4" fillId="4" borderId="0" xfId="0" applyNumberFormat="1" applyFont="1" applyFill="1"/>
    <xf numFmtId="165" fontId="15" fillId="4" borderId="0" xfId="0" applyNumberFormat="1" applyFont="1" applyFill="1"/>
    <xf numFmtId="44" fontId="15" fillId="0" borderId="0" xfId="0" applyNumberFormat="1" applyFont="1"/>
    <xf numFmtId="44" fontId="0" fillId="0" borderId="0" xfId="0" applyNumberFormat="1"/>
    <xf numFmtId="165" fontId="4" fillId="4" borderId="0" xfId="0" applyNumberFormat="1" applyFont="1" applyFill="1"/>
    <xf numFmtId="44" fontId="4" fillId="0" borderId="0" xfId="0" applyNumberFormat="1" applyFont="1"/>
    <xf numFmtId="165" fontId="8" fillId="4" borderId="0" xfId="0" applyNumberFormat="1" applyFont="1" applyFill="1"/>
    <xf numFmtId="10" fontId="4" fillId="4" borderId="0" xfId="0" applyNumberFormat="1" applyFont="1" applyFill="1" applyAlignment="1">
      <alignment wrapText="1"/>
    </xf>
    <xf numFmtId="10" fontId="4" fillId="0" borderId="0" xfId="0" applyNumberFormat="1" applyFont="1"/>
    <xf numFmtId="0" fontId="18" fillId="0" borderId="0" xfId="0" applyFont="1"/>
    <xf numFmtId="0" fontId="5" fillId="0" borderId="0" xfId="0" applyFont="1"/>
    <xf numFmtId="0" fontId="0" fillId="0" borderId="0" xfId="0" applyAlignment="1">
      <alignment wrapText="1"/>
    </xf>
    <xf numFmtId="0" fontId="19" fillId="0" borderId="0" xfId="0" applyFont="1"/>
    <xf numFmtId="0" fontId="1" fillId="0" borderId="0" xfId="1" applyAlignment="1">
      <alignment vertical="top" wrapText="1"/>
    </xf>
    <xf numFmtId="0" fontId="0" fillId="0" borderId="0" xfId="0" applyAlignment="1">
      <alignment vertical="top"/>
    </xf>
    <xf numFmtId="165" fontId="4" fillId="0" borderId="0" xfId="0" applyNumberFormat="1" applyFont="1"/>
    <xf numFmtId="165" fontId="15" fillId="0" borderId="0" xfId="0" applyNumberFormat="1" applyFont="1"/>
    <xf numFmtId="0" fontId="0" fillId="0" borderId="0" xfId="0" applyAlignment="1">
      <alignment horizontal="left" vertical="top" wrapText="1"/>
    </xf>
    <xf numFmtId="0" fontId="0" fillId="0" borderId="0" xfId="0" applyAlignment="1">
      <alignment vertical="top" wrapText="1"/>
    </xf>
    <xf numFmtId="0" fontId="20" fillId="0" borderId="0" xfId="0" applyFont="1"/>
    <xf numFmtId="0" fontId="21" fillId="0" borderId="0" xfId="0" applyFont="1"/>
    <xf numFmtId="0" fontId="22" fillId="0" borderId="0" xfId="0" applyFont="1"/>
    <xf numFmtId="0" fontId="0" fillId="0" borderId="9" xfId="0" applyBorder="1"/>
    <xf numFmtId="4" fontId="0" fillId="0" borderId="9" xfId="0" applyNumberFormat="1" applyBorder="1"/>
    <xf numFmtId="4" fontId="14" fillId="0" borderId="0" xfId="0" applyNumberFormat="1" applyFont="1"/>
    <xf numFmtId="0" fontId="14" fillId="0" borderId="9" xfId="0" applyFont="1" applyBorder="1"/>
    <xf numFmtId="4" fontId="14" fillId="0" borderId="9" xfId="0" applyNumberFormat="1" applyFont="1" applyBorder="1"/>
    <xf numFmtId="0" fontId="0" fillId="2" borderId="0" xfId="0" applyFill="1"/>
    <xf numFmtId="4" fontId="0" fillId="2" borderId="0" xfId="0" applyNumberFormat="1" applyFill="1"/>
    <xf numFmtId="15" fontId="4" fillId="0" borderId="0" xfId="0" applyNumberFormat="1" applyFont="1"/>
    <xf numFmtId="14" fontId="4" fillId="0" borderId="0" xfId="0" applyNumberFormat="1" applyFont="1"/>
    <xf numFmtId="10" fontId="24" fillId="0" borderId="0" xfId="0" applyNumberFormat="1" applyFont="1"/>
    <xf numFmtId="10" fontId="0" fillId="2" borderId="0" xfId="0" applyNumberFormat="1" applyFill="1"/>
    <xf numFmtId="3" fontId="4" fillId="0" borderId="9" xfId="0" applyNumberFormat="1" applyFont="1" applyBorder="1"/>
    <xf numFmtId="10" fontId="14" fillId="0" borderId="0" xfId="0" applyNumberFormat="1" applyFont="1"/>
    <xf numFmtId="0" fontId="25" fillId="0" borderId="0" xfId="0" applyFont="1"/>
    <xf numFmtId="44" fontId="0" fillId="0" borderId="0" xfId="0" applyNumberFormat="1" applyAlignment="1">
      <alignment horizontal="center"/>
    </xf>
    <xf numFmtId="0" fontId="0" fillId="0" borderId="0" xfId="0" applyAlignment="1">
      <alignment horizontal="center"/>
    </xf>
    <xf numFmtId="0" fontId="26" fillId="0" borderId="0" xfId="0" applyFont="1"/>
    <xf numFmtId="0" fontId="27" fillId="0" borderId="0" xfId="0" applyFont="1"/>
    <xf numFmtId="166" fontId="0" fillId="0" borderId="0" xfId="0" applyNumberFormat="1"/>
    <xf numFmtId="166" fontId="4" fillId="0" borderId="0" xfId="0" applyNumberFormat="1" applyFont="1"/>
    <xf numFmtId="166" fontId="14" fillId="0" borderId="0" xfId="0" applyNumberFormat="1" applyFont="1"/>
    <xf numFmtId="0" fontId="28" fillId="0" borderId="0" xfId="0" applyFont="1"/>
    <xf numFmtId="15" fontId="30" fillId="0" borderId="0" xfId="0" applyNumberFormat="1" applyFont="1"/>
    <xf numFmtId="0" fontId="4" fillId="0" borderId="0" xfId="0" applyFont="1" applyAlignment="1">
      <alignment horizontal="center"/>
    </xf>
    <xf numFmtId="10" fontId="15" fillId="0" borderId="0" xfId="0" applyNumberFormat="1" applyFont="1"/>
    <xf numFmtId="0" fontId="0" fillId="5" borderId="0" xfId="0" applyFill="1"/>
    <xf numFmtId="0" fontId="28" fillId="6" borderId="0" xfId="0" applyFont="1" applyFill="1"/>
    <xf numFmtId="0" fontId="0" fillId="6" borderId="0" xfId="0" applyFill="1"/>
    <xf numFmtId="165" fontId="4" fillId="6" borderId="0" xfId="0" applyNumberFormat="1" applyFont="1" applyFill="1"/>
    <xf numFmtId="10" fontId="4" fillId="6" borderId="0" xfId="0" applyNumberFormat="1" applyFont="1" applyFill="1"/>
    <xf numFmtId="165" fontId="15" fillId="6" borderId="0" xfId="0" applyNumberFormat="1" applyFont="1" applyFill="1"/>
    <xf numFmtId="10" fontId="15" fillId="6" borderId="0" xfId="0" applyNumberFormat="1" applyFont="1" applyFill="1"/>
    <xf numFmtId="0" fontId="0" fillId="0" borderId="18" xfId="0" applyBorder="1"/>
    <xf numFmtId="0" fontId="0" fillId="7" borderId="0" xfId="0" applyFill="1"/>
    <xf numFmtId="0" fontId="0" fillId="8" borderId="0" xfId="0" applyFill="1"/>
    <xf numFmtId="0" fontId="4" fillId="9" borderId="0" xfId="0" applyFont="1" applyFill="1"/>
    <xf numFmtId="0" fontId="0" fillId="10" borderId="0" xfId="0" applyFill="1"/>
    <xf numFmtId="2" fontId="0" fillId="10" borderId="0" xfId="0" applyNumberFormat="1" applyFill="1"/>
    <xf numFmtId="0" fontId="31" fillId="0" borderId="0" xfId="0" applyFont="1"/>
    <xf numFmtId="0" fontId="32" fillId="0" borderId="0" xfId="0" applyFont="1"/>
    <xf numFmtId="0" fontId="4" fillId="7" borderId="0" xfId="0" applyFont="1" applyFill="1"/>
    <xf numFmtId="0" fontId="4" fillId="8" borderId="0" xfId="0" applyFont="1" applyFill="1"/>
    <xf numFmtId="0" fontId="4" fillId="5" borderId="0" xfId="0" applyFont="1" applyFill="1"/>
    <xf numFmtId="0" fontId="24" fillId="11" borderId="0" xfId="0" applyFont="1" applyFill="1"/>
    <xf numFmtId="0" fontId="0" fillId="12" borderId="0" xfId="0" applyFill="1"/>
    <xf numFmtId="165" fontId="0" fillId="0" borderId="0" xfId="0" applyNumberFormat="1"/>
    <xf numFmtId="165" fontId="14" fillId="0" borderId="0" xfId="0" applyNumberFormat="1" applyFont="1"/>
    <xf numFmtId="165" fontId="15" fillId="5" borderId="0" xfId="0" applyNumberFormat="1" applyFont="1" applyFill="1"/>
    <xf numFmtId="165" fontId="8" fillId="7" borderId="0" xfId="0" applyNumberFormat="1" applyFont="1" applyFill="1"/>
    <xf numFmtId="165" fontId="4" fillId="7" borderId="0" xfId="0" applyNumberFormat="1" applyFont="1" applyFill="1"/>
    <xf numFmtId="165" fontId="4" fillId="8" borderId="0" xfId="0" applyNumberFormat="1" applyFont="1" applyFill="1"/>
    <xf numFmtId="165" fontId="15" fillId="8" borderId="0" xfId="0" applyNumberFormat="1" applyFont="1" applyFill="1"/>
    <xf numFmtId="165" fontId="4" fillId="9" borderId="0" xfId="0" applyNumberFormat="1" applyFont="1" applyFill="1"/>
    <xf numFmtId="165" fontId="15" fillId="9" borderId="0" xfId="0" applyNumberFormat="1" applyFont="1" applyFill="1"/>
    <xf numFmtId="165" fontId="0" fillId="12" borderId="0" xfId="0" applyNumberFormat="1" applyFill="1"/>
    <xf numFmtId="165" fontId="32" fillId="0" borderId="0" xfId="0" applyNumberFormat="1" applyFont="1" applyAlignment="1">
      <alignment horizontal="center"/>
    </xf>
    <xf numFmtId="0" fontId="0" fillId="13" borderId="0" xfId="0" applyFill="1"/>
    <xf numFmtId="166" fontId="14" fillId="13" borderId="0" xfId="0" applyNumberFormat="1" applyFont="1" applyFill="1"/>
    <xf numFmtId="10" fontId="14" fillId="13" borderId="0" xfId="0" applyNumberFormat="1" applyFont="1" applyFill="1"/>
    <xf numFmtId="10" fontId="0" fillId="13" borderId="0" xfId="0" applyNumberFormat="1" applyFill="1"/>
    <xf numFmtId="0" fontId="28" fillId="13" borderId="0" xfId="0" applyFont="1" applyFill="1"/>
    <xf numFmtId="165" fontId="4" fillId="13" borderId="0" xfId="0" applyNumberFormat="1" applyFont="1" applyFill="1"/>
    <xf numFmtId="10" fontId="4" fillId="13" borderId="0" xfId="0" applyNumberFormat="1" applyFont="1" applyFill="1"/>
    <xf numFmtId="10" fontId="15" fillId="13" borderId="0" xfId="0" applyNumberFormat="1" applyFont="1" applyFill="1"/>
    <xf numFmtId="0" fontId="29" fillId="13" borderId="0" xfId="0" applyFont="1" applyFill="1"/>
    <xf numFmtId="0" fontId="4" fillId="13" borderId="0" xfId="0" applyFont="1" applyFill="1"/>
    <xf numFmtId="166" fontId="4" fillId="13" borderId="0" xfId="0" applyNumberFormat="1" applyFont="1" applyFill="1"/>
    <xf numFmtId="9" fontId="4" fillId="13" borderId="0" xfId="0" applyNumberFormat="1" applyFont="1" applyFill="1"/>
    <xf numFmtId="166" fontId="15" fillId="13" borderId="0" xfId="0" applyNumberFormat="1" applyFont="1" applyFill="1"/>
    <xf numFmtId="0" fontId="20" fillId="13" borderId="0" xfId="0" applyFont="1" applyFill="1"/>
    <xf numFmtId="3" fontId="4" fillId="13" borderId="0" xfId="0" applyNumberFormat="1" applyFont="1" applyFill="1"/>
    <xf numFmtId="0" fontId="21" fillId="13" borderId="0" xfId="0" applyFont="1" applyFill="1"/>
    <xf numFmtId="1" fontId="4" fillId="13" borderId="0" xfId="0" applyNumberFormat="1" applyFont="1" applyFill="1"/>
    <xf numFmtId="0" fontId="4" fillId="10" borderId="0" xfId="0" applyFont="1" applyFill="1"/>
    <xf numFmtId="44" fontId="4" fillId="10" borderId="0" xfId="0" applyNumberFormat="1" applyFont="1" applyFill="1"/>
    <xf numFmtId="10" fontId="4" fillId="10" borderId="0" xfId="0" applyNumberFormat="1" applyFont="1" applyFill="1"/>
    <xf numFmtId="44" fontId="15" fillId="10" borderId="0" xfId="0" applyNumberFormat="1" applyFont="1" applyFill="1"/>
    <xf numFmtId="0" fontId="23" fillId="10" borderId="0" xfId="0" applyFont="1" applyFill="1"/>
    <xf numFmtId="1" fontId="4" fillId="10" borderId="9" xfId="0" applyNumberFormat="1" applyFont="1" applyFill="1" applyBorder="1"/>
    <xf numFmtId="10" fontId="0" fillId="10" borderId="0" xfId="0" applyNumberFormat="1" applyFill="1"/>
    <xf numFmtId="0" fontId="4" fillId="10" borderId="9" xfId="0" applyFont="1" applyFill="1" applyBorder="1"/>
    <xf numFmtId="4" fontId="0" fillId="10" borderId="0" xfId="0" applyNumberFormat="1" applyFill="1"/>
    <xf numFmtId="16" fontId="0" fillId="0" borderId="0" xfId="0" applyNumberFormat="1"/>
    <xf numFmtId="167" fontId="0" fillId="0" borderId="0" xfId="0" applyNumberFormat="1"/>
    <xf numFmtId="168" fontId="0" fillId="0" borderId="0" xfId="0" applyNumberFormat="1"/>
    <xf numFmtId="0" fontId="33" fillId="0" borderId="0" xfId="0" applyFont="1"/>
    <xf numFmtId="0" fontId="4" fillId="12" borderId="0" xfId="0" applyFont="1" applyFill="1" applyAlignment="1">
      <alignment horizontal="center"/>
    </xf>
    <xf numFmtId="0" fontId="4" fillId="5" borderId="0" xfId="0" applyFont="1" applyFill="1" applyAlignment="1">
      <alignment horizontal="center"/>
    </xf>
    <xf numFmtId="0" fontId="4" fillId="8" borderId="0" xfId="0" applyFont="1" applyFill="1" applyAlignment="1">
      <alignment horizontal="center"/>
    </xf>
    <xf numFmtId="0" fontId="0" fillId="0" borderId="27" xfId="0" applyBorder="1"/>
    <xf numFmtId="0" fontId="0" fillId="0" borderId="28" xfId="0" applyBorder="1"/>
    <xf numFmtId="0" fontId="0" fillId="0" borderId="29" xfId="0" applyBorder="1"/>
    <xf numFmtId="0" fontId="0" fillId="0" borderId="30" xfId="0" applyBorder="1"/>
    <xf numFmtId="0" fontId="0" fillId="0" borderId="31" xfId="0" applyBorder="1"/>
    <xf numFmtId="0" fontId="0" fillId="0" borderId="32" xfId="0" applyBorder="1"/>
    <xf numFmtId="0" fontId="0" fillId="0" borderId="33" xfId="0" applyBorder="1"/>
    <xf numFmtId="0" fontId="0" fillId="0" borderId="34" xfId="0" applyBorder="1"/>
    <xf numFmtId="0" fontId="34" fillId="0" borderId="0" xfId="0" applyFont="1"/>
    <xf numFmtId="0" fontId="34" fillId="0" borderId="35" xfId="0" applyFont="1" applyBorder="1"/>
    <xf numFmtId="0" fontId="35" fillId="0" borderId="36" xfId="0" applyFont="1" applyBorder="1"/>
    <xf numFmtId="10" fontId="35" fillId="0" borderId="37" xfId="0" applyNumberFormat="1" applyFont="1" applyBorder="1"/>
    <xf numFmtId="0" fontId="34" fillId="0" borderId="38" xfId="0" applyFont="1" applyBorder="1"/>
    <xf numFmtId="0" fontId="35" fillId="0" borderId="39" xfId="0" applyFont="1" applyBorder="1"/>
    <xf numFmtId="0" fontId="35" fillId="0" borderId="40" xfId="0" applyFont="1" applyBorder="1"/>
    <xf numFmtId="0" fontId="36" fillId="0" borderId="0" xfId="0" applyFont="1"/>
    <xf numFmtId="0" fontId="0" fillId="0" borderId="42" xfId="0" applyBorder="1"/>
    <xf numFmtId="0" fontId="0" fillId="0" borderId="43" xfId="0" applyBorder="1"/>
    <xf numFmtId="0" fontId="37" fillId="0" borderId="41" xfId="0" applyFont="1" applyBorder="1"/>
    <xf numFmtId="0" fontId="0" fillId="0" borderId="0" xfId="0" applyAlignment="1">
      <alignment horizontal="center" wrapText="1"/>
    </xf>
    <xf numFmtId="0" fontId="3" fillId="0" borderId="1" xfId="0" applyFont="1" applyBorder="1" applyAlignment="1">
      <alignment horizontal="center"/>
    </xf>
    <xf numFmtId="0" fontId="3" fillId="0" borderId="2" xfId="0" applyFont="1" applyBorder="1" applyAlignment="1">
      <alignment horizontal="center"/>
    </xf>
    <xf numFmtId="0" fontId="3" fillId="0" borderId="3" xfId="0" applyFont="1" applyBorder="1" applyAlignment="1">
      <alignment horizontal="center"/>
    </xf>
    <xf numFmtId="0" fontId="19" fillId="0" borderId="4" xfId="0" applyFont="1" applyBorder="1" applyAlignment="1">
      <alignment horizontal="center"/>
    </xf>
    <xf numFmtId="0" fontId="19" fillId="0" borderId="0" xfId="0" applyFont="1" applyAlignment="1">
      <alignment horizontal="center"/>
    </xf>
    <xf numFmtId="0" fontId="19" fillId="0" borderId="5" xfId="0" applyFont="1" applyBorder="1" applyAlignment="1">
      <alignment horizontal="center"/>
    </xf>
    <xf numFmtId="0" fontId="3" fillId="0" borderId="6" xfId="0" applyFont="1" applyBorder="1" applyAlignment="1">
      <alignment horizontal="center"/>
    </xf>
    <xf numFmtId="0" fontId="3" fillId="0" borderId="7" xfId="0" applyFont="1" applyBorder="1" applyAlignment="1">
      <alignment horizontal="center"/>
    </xf>
    <xf numFmtId="0" fontId="3" fillId="0" borderId="8" xfId="0" applyFont="1" applyBorder="1" applyAlignment="1">
      <alignment horizontal="center"/>
    </xf>
    <xf numFmtId="0" fontId="0" fillId="0" borderId="15" xfId="0" applyBorder="1" applyAlignment="1">
      <alignment horizontal="center"/>
    </xf>
    <xf numFmtId="0" fontId="0" fillId="0" borderId="16" xfId="0" applyBorder="1" applyAlignment="1">
      <alignment horizontal="center"/>
    </xf>
    <xf numFmtId="0" fontId="0" fillId="0" borderId="17" xfId="0" applyBorder="1" applyAlignment="1">
      <alignment horizontal="center"/>
    </xf>
    <xf numFmtId="0" fontId="0" fillId="0" borderId="13" xfId="0" applyBorder="1" applyAlignment="1">
      <alignment horizontal="center"/>
    </xf>
    <xf numFmtId="0" fontId="0" fillId="0" borderId="0" xfId="0" applyAlignment="1">
      <alignment horizontal="center"/>
    </xf>
    <xf numFmtId="0" fontId="0" fillId="0" borderId="14" xfId="0" applyBorder="1" applyAlignment="1">
      <alignment horizontal="center"/>
    </xf>
    <xf numFmtId="0" fontId="0" fillId="0" borderId="10" xfId="0" applyBorder="1" applyAlignment="1">
      <alignment horizontal="center"/>
    </xf>
    <xf numFmtId="0" fontId="0" fillId="0" borderId="11" xfId="0" applyBorder="1" applyAlignment="1">
      <alignment horizontal="center"/>
    </xf>
    <xf numFmtId="0" fontId="0" fillId="0" borderId="12" xfId="0" applyBorder="1" applyAlignment="1">
      <alignment horizontal="center"/>
    </xf>
    <xf numFmtId="0" fontId="0" fillId="0" borderId="44" xfId="0" applyBorder="1" applyAlignment="1">
      <alignment horizontal="center"/>
    </xf>
    <xf numFmtId="0" fontId="0" fillId="0" borderId="45" xfId="0" applyBorder="1" applyAlignment="1">
      <alignment horizontal="center"/>
    </xf>
    <xf numFmtId="0" fontId="0" fillId="0" borderId="46" xfId="0" applyBorder="1" applyAlignment="1">
      <alignment horizontal="center"/>
    </xf>
    <xf numFmtId="0" fontId="0" fillId="0" borderId="47" xfId="0" applyBorder="1" applyAlignment="1">
      <alignment horizontal="center"/>
    </xf>
    <xf numFmtId="0" fontId="0" fillId="0" borderId="48" xfId="0" applyBorder="1" applyAlignment="1">
      <alignment horizontal="center"/>
    </xf>
    <xf numFmtId="0" fontId="0" fillId="0" borderId="19" xfId="0" applyBorder="1" applyAlignment="1">
      <alignment horizontal="center"/>
    </xf>
    <xf numFmtId="0" fontId="0" fillId="0" borderId="20" xfId="0" applyBorder="1" applyAlignment="1">
      <alignment horizontal="center"/>
    </xf>
    <xf numFmtId="0" fontId="0" fillId="0" borderId="21" xfId="0" applyBorder="1" applyAlignment="1">
      <alignment horizontal="center"/>
    </xf>
    <xf numFmtId="0" fontId="0" fillId="0" borderId="22" xfId="0" applyBorder="1" applyAlignment="1">
      <alignment horizontal="center"/>
    </xf>
    <xf numFmtId="0" fontId="0" fillId="0" borderId="23" xfId="0" applyBorder="1" applyAlignment="1">
      <alignment horizontal="center"/>
    </xf>
    <xf numFmtId="0" fontId="0" fillId="0" borderId="24" xfId="0" applyBorder="1" applyAlignment="1">
      <alignment horizontal="center"/>
    </xf>
    <xf numFmtId="0" fontId="0" fillId="0" borderId="25" xfId="0" applyBorder="1" applyAlignment="1">
      <alignment horizontal="center"/>
    </xf>
    <xf numFmtId="0" fontId="0" fillId="0" borderId="26" xfId="0" applyBorder="1" applyAlignment="1">
      <alignment horizontal="center"/>
    </xf>
    <xf numFmtId="0" fontId="9" fillId="0" borderId="0" xfId="0" applyFont="1" applyAlignment="1"/>
  </cellXfs>
  <cellStyles count="2">
    <cellStyle name="Hyperlink" xfId="1" builtinId="8"/>
    <cellStyle name="Normal" xfId="0" builtinId="0"/>
  </cellStyles>
  <dxfs count="0"/>
  <tableStyles count="0" defaultTableStyle="TableStyleMedium2" defaultPivotStyle="PivotStyleMedium9"/>
  <colors>
    <mruColors>
      <color rgb="FFF792D4"/>
      <color rgb="FFF8FA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rgbClr val="000000"/>
                </a:solidFill>
                <a:latin typeface="+mn-lt"/>
                <a:ea typeface="+mn-ea"/>
                <a:cs typeface="+mn-cs"/>
              </a:defRPr>
            </a:pPr>
            <a:r>
              <a:rPr lang="en-US"/>
              <a:t>Gross Profit of RL 2021-2023</a:t>
            </a:r>
          </a:p>
        </c:rich>
      </c:tx>
      <c:overlay val="0"/>
      <c:spPr>
        <a:solidFill>
          <a:srgbClr val="8ED973"/>
        </a:solidFill>
        <a:ln>
          <a:noFill/>
        </a:ln>
        <a:effectLst/>
      </c:spPr>
      <c:txPr>
        <a:bodyPr rot="0" spcFirstLastPara="1" vertOverflow="ellipsis" vert="horz" wrap="square" anchor="ctr" anchorCtr="1"/>
        <a:lstStyle/>
        <a:p>
          <a:pPr>
            <a:defRPr sz="1400" b="0" i="0" u="none" strike="noStrike" kern="1200" spc="0" baseline="0">
              <a:solidFill>
                <a:srgbClr val="000000"/>
              </a:solidFill>
              <a:latin typeface="+mn-lt"/>
              <a:ea typeface="+mn-ea"/>
              <a:cs typeface="+mn-cs"/>
            </a:defRPr>
          </a:pPr>
          <a:endParaRPr lang="en-US"/>
        </a:p>
      </c:txPr>
    </c:title>
    <c:autoTitleDeleted val="0"/>
    <c:plotArea>
      <c:layout/>
      <c:barChart>
        <c:barDir val="col"/>
        <c:grouping val="clustered"/>
        <c:varyColors val="0"/>
        <c:ser>
          <c:idx val="0"/>
          <c:order val="0"/>
          <c:tx>
            <c:strRef>
              <c:f>Charts!$A$7</c:f>
              <c:strCache>
                <c:ptCount val="1"/>
                <c:pt idx="0">
                  <c:v>Gross Profit</c:v>
                </c:pt>
              </c:strCache>
            </c:strRef>
          </c:tx>
          <c:spPr>
            <a:solidFill>
              <a:srgbClr val="0C769E"/>
            </a:solidFill>
            <a:ln>
              <a:noFill/>
            </a:ln>
            <a:effectLst/>
          </c:spPr>
          <c:invertIfNegative val="0"/>
          <c:cat>
            <c:numRef>
              <c:f>Charts!$B$6:$D$6</c:f>
              <c:numCache>
                <c:formatCode>d\-mmm\-yy</c:formatCode>
                <c:ptCount val="3"/>
                <c:pt idx="0">
                  <c:v>45017</c:v>
                </c:pt>
                <c:pt idx="1">
                  <c:v>44653</c:v>
                </c:pt>
                <c:pt idx="2">
                  <c:v>44282</c:v>
                </c:pt>
              </c:numCache>
            </c:numRef>
          </c:cat>
          <c:val>
            <c:numRef>
              <c:f>Charts!$B$7:$D$7</c:f>
              <c:numCache>
                <c:formatCode>_("$"* #,##0_);_("$"* \(#,##0\);_("$"* "-"??_);_(@_)</c:formatCode>
                <c:ptCount val="3"/>
                <c:pt idx="0">
                  <c:v>4166</c:v>
                </c:pt>
                <c:pt idx="1">
                  <c:v>4148</c:v>
                </c:pt>
                <c:pt idx="2">
                  <c:v>2861</c:v>
                </c:pt>
              </c:numCache>
            </c:numRef>
          </c:val>
          <c:extLst>
            <c:ext xmlns:c16="http://schemas.microsoft.com/office/drawing/2014/chart" uri="{C3380CC4-5D6E-409C-BE32-E72D297353CC}">
              <c16:uniqueId val="{00000001-BACA-4FA8-A907-2469A77E60DE}"/>
            </c:ext>
          </c:extLst>
        </c:ser>
        <c:dLbls>
          <c:showLegendKey val="0"/>
          <c:showVal val="0"/>
          <c:showCatName val="0"/>
          <c:showSerName val="0"/>
          <c:showPercent val="0"/>
          <c:showBubbleSize val="0"/>
        </c:dLbls>
        <c:gapWidth val="219"/>
        <c:overlap val="-27"/>
        <c:axId val="663217160"/>
        <c:axId val="663219208"/>
      </c:barChart>
      <c:dateAx>
        <c:axId val="663217160"/>
        <c:scaling>
          <c:orientation val="minMax"/>
        </c:scaling>
        <c:delete val="0"/>
        <c:axPos val="b"/>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YTD</a:t>
                </a:r>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d\-mmm\-yy"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663219208"/>
        <c:crosses val="autoZero"/>
        <c:auto val="1"/>
        <c:lblOffset val="100"/>
        <c:baseTimeUnit val="months"/>
        <c:majorUnit val="1"/>
        <c:majorTimeUnit val="years"/>
      </c:dateAx>
      <c:valAx>
        <c:axId val="663219208"/>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Money</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_(&quot;$&quot;* #,##0_);_(&quot;$&quot;* \(#,##0\);_(&quot;$&quot;* &quot;-&quot;??_);_(@_)"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663217160"/>
        <c:crosses val="autoZero"/>
        <c:crossBetween val="between"/>
      </c:valAx>
      <c:spPr>
        <a:noFill/>
        <a:ln>
          <a:noFill/>
        </a:ln>
        <a:effectLst/>
      </c:spPr>
    </c:plotArea>
    <c:legend>
      <c:legendPos val="b"/>
      <c:overlay val="0"/>
      <c:spPr>
        <a:noFill/>
        <a:ln>
          <a:solidFill>
            <a:srgbClr val="8ED973"/>
          </a:solidFill>
          <a:prstDash val="solid"/>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solidFill>
          <a:srgbClr val="C00000"/>
        </a:solidFill>
        <a:ln w="25400">
          <a:noFill/>
        </a:ln>
        <a:effectLst/>
      </c:spPr>
      <c:txPr>
        <a:bodyPr rot="0" spcFirstLastPara="1" vertOverflow="ellipsis" vert="horz" wrap="square" anchor="ctr" anchorCtr="1"/>
        <a:lstStyle/>
        <a:p>
          <a:pPr>
            <a:defRPr sz="1400" b="0" i="0" u="none" strike="noStrike" kern="1200" spc="0" baseline="0">
              <a:solidFill>
                <a:srgbClr val="FFFFFF"/>
              </a:solidFill>
              <a:latin typeface="+mn-lt"/>
              <a:ea typeface="+mn-ea"/>
              <a:cs typeface="+mn-cs"/>
            </a:defRPr>
          </a:pPr>
          <a:endParaRPr lang="en-US"/>
        </a:p>
      </c:txPr>
    </c:title>
    <c:autoTitleDeleted val="0"/>
    <c:plotArea>
      <c:layout/>
      <c:lineChart>
        <c:grouping val="standard"/>
        <c:varyColors val="0"/>
        <c:ser>
          <c:idx val="0"/>
          <c:order val="0"/>
          <c:tx>
            <c:strRef>
              <c:f>Charts!$A$8</c:f>
              <c:strCache>
                <c:ptCount val="1"/>
                <c:pt idx="0">
                  <c:v>Total other Operating Expenses, net</c:v>
                </c:pt>
              </c:strCache>
            </c:strRef>
          </c:tx>
          <c:spPr>
            <a:ln w="28575" cap="rnd">
              <a:solidFill>
                <a:srgbClr val="FFC000"/>
              </a:solidFill>
              <a:prstDash val="solid"/>
              <a:round/>
            </a:ln>
            <a:effectLst/>
          </c:spPr>
          <c:marker>
            <c:symbol val="none"/>
          </c:marker>
          <c:cat>
            <c:numRef>
              <c:f>Charts!$B$6:$D$6</c:f>
              <c:numCache>
                <c:formatCode>d\-mmm\-yy</c:formatCode>
                <c:ptCount val="3"/>
                <c:pt idx="0">
                  <c:v>45017</c:v>
                </c:pt>
                <c:pt idx="1">
                  <c:v>44653</c:v>
                </c:pt>
                <c:pt idx="2">
                  <c:v>44282</c:v>
                </c:pt>
              </c:numCache>
            </c:numRef>
          </c:cat>
          <c:val>
            <c:numRef>
              <c:f>Charts!$B$8:$D$8</c:f>
              <c:numCache>
                <c:formatCode>_("$"* #,##0_);_("$"* \(#,##0\);_("$"* "-"??_);_(@_)</c:formatCode>
                <c:ptCount val="3"/>
                <c:pt idx="0">
                  <c:v>-3462</c:v>
                </c:pt>
                <c:pt idx="1">
                  <c:v>-3349</c:v>
                </c:pt>
                <c:pt idx="2">
                  <c:v>-2905</c:v>
                </c:pt>
              </c:numCache>
            </c:numRef>
          </c:val>
          <c:smooth val="0"/>
          <c:extLst>
            <c:ext xmlns:c16="http://schemas.microsoft.com/office/drawing/2014/chart" uri="{C3380CC4-5D6E-409C-BE32-E72D297353CC}">
              <c16:uniqueId val="{0000000C-F8C7-419D-BC28-70878F9246C2}"/>
            </c:ext>
          </c:extLst>
        </c:ser>
        <c:dLbls>
          <c:showLegendKey val="0"/>
          <c:showVal val="0"/>
          <c:showCatName val="0"/>
          <c:showSerName val="0"/>
          <c:showPercent val="0"/>
          <c:showBubbleSize val="0"/>
        </c:dLbls>
        <c:smooth val="0"/>
        <c:axId val="1266187272"/>
        <c:axId val="1266197512"/>
      </c:lineChart>
      <c:dateAx>
        <c:axId val="1266187272"/>
        <c:scaling>
          <c:orientation val="minMax"/>
        </c:scaling>
        <c:delete val="0"/>
        <c:axPos val="b"/>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YTD</a:t>
                </a:r>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d\-mmm\-yy" sourceLinked="1"/>
        <c:majorTickMark val="none"/>
        <c:minorTickMark val="none"/>
        <c:tickLblPos val="low"/>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266197512"/>
        <c:crosses val="autoZero"/>
        <c:auto val="1"/>
        <c:lblOffset val="100"/>
        <c:baseTimeUnit val="months"/>
        <c:majorUnit val="1"/>
        <c:majorTimeUnit val="years"/>
      </c:dateAx>
      <c:valAx>
        <c:axId val="1266197512"/>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Money</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_(&quot;$&quot;* #,##0_);_(&quot;$&quot;* \(#,##0\);_(&quot;$&quot;* &quot;-&quot;??_);_(@_)"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266187272"/>
        <c:crosses val="autoZero"/>
        <c:crossBetween val="between"/>
      </c:valAx>
      <c:spPr>
        <a:noFill/>
        <a:ln>
          <a:noFill/>
        </a:ln>
        <a:effectLst/>
      </c:spPr>
    </c:plotArea>
    <c:legend>
      <c:legendPos val="b"/>
      <c:overlay val="0"/>
      <c:spPr>
        <a:solidFill>
          <a:srgbClr val="C00000"/>
        </a:solidFill>
        <a:ln>
          <a:noFill/>
        </a:ln>
        <a:effectLst/>
      </c:spPr>
      <c:txPr>
        <a:bodyPr rot="0" spcFirstLastPara="1" vertOverflow="ellipsis" vert="horz" wrap="square" anchor="ctr" anchorCtr="1"/>
        <a:lstStyle/>
        <a:p>
          <a:pPr>
            <a:defRPr sz="900" b="0" i="0" u="none" strike="noStrike" kern="1200" baseline="0">
              <a:solidFill>
                <a:srgbClr val="FFFFFF"/>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solidFill>
            <a:srgbClr val="145F82"/>
          </a:solidFill>
          <a:prstDash val="solid"/>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bar"/>
        <c:grouping val="clustered"/>
        <c:varyColors val="0"/>
        <c:ser>
          <c:idx val="0"/>
          <c:order val="0"/>
          <c:tx>
            <c:strRef>
              <c:f>Charts!$A$9</c:f>
              <c:strCache>
                <c:ptCount val="1"/>
                <c:pt idx="0">
                  <c:v>Net Income from Continuing Operations</c:v>
                </c:pt>
              </c:strCache>
            </c:strRef>
          </c:tx>
          <c:spPr>
            <a:solidFill>
              <a:srgbClr val="E87331"/>
            </a:solidFill>
            <a:ln>
              <a:noFill/>
            </a:ln>
            <a:effectLst/>
          </c:spPr>
          <c:invertIfNegative val="0"/>
          <c:cat>
            <c:numRef>
              <c:f>Charts!$B$6:$D$6</c:f>
              <c:numCache>
                <c:formatCode>d\-mmm\-yy</c:formatCode>
                <c:ptCount val="3"/>
                <c:pt idx="0">
                  <c:v>45017</c:v>
                </c:pt>
                <c:pt idx="1">
                  <c:v>44653</c:v>
                </c:pt>
                <c:pt idx="2">
                  <c:v>44282</c:v>
                </c:pt>
              </c:numCache>
            </c:numRef>
          </c:cat>
          <c:val>
            <c:numRef>
              <c:f>Charts!$B$9:$D$9</c:f>
              <c:numCache>
                <c:formatCode>_("$"* #,##0_);_("$"* \(#,##0\);_("$"* "-"??_);_(@_)</c:formatCode>
                <c:ptCount val="3"/>
                <c:pt idx="0">
                  <c:v>510</c:v>
                </c:pt>
                <c:pt idx="1">
                  <c:v>556</c:v>
                </c:pt>
                <c:pt idx="2">
                  <c:v>-152</c:v>
                </c:pt>
              </c:numCache>
            </c:numRef>
          </c:val>
          <c:extLst>
            <c:ext xmlns:c16="http://schemas.microsoft.com/office/drawing/2014/chart" uri="{C3380CC4-5D6E-409C-BE32-E72D297353CC}">
              <c16:uniqueId val="{00000004-6F25-4B40-928E-9A0D7C62C0B4}"/>
            </c:ext>
          </c:extLst>
        </c:ser>
        <c:dLbls>
          <c:showLegendKey val="0"/>
          <c:showVal val="0"/>
          <c:showCatName val="0"/>
          <c:showSerName val="0"/>
          <c:showPercent val="0"/>
          <c:showBubbleSize val="0"/>
        </c:dLbls>
        <c:gapWidth val="182"/>
        <c:axId val="1802488839"/>
        <c:axId val="1802490887"/>
      </c:barChart>
      <c:dateAx>
        <c:axId val="1802488839"/>
        <c:scaling>
          <c:orientation val="minMax"/>
        </c:scaling>
        <c:delete val="0"/>
        <c:axPos val="l"/>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YTD</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d\-mmm\-yy" sourceLinked="1"/>
        <c:majorTickMark val="none"/>
        <c:minorTickMark val="none"/>
        <c:tickLblPos val="low"/>
        <c:spPr>
          <a:noFill/>
          <a:ln w="25400" cap="flat" cmpd="sng" algn="ctr">
            <a:no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802490887"/>
        <c:crosses val="autoZero"/>
        <c:auto val="1"/>
        <c:lblOffset val="100"/>
        <c:baseTimeUnit val="months"/>
        <c:majorUnit val="1"/>
        <c:majorTimeUnit val="years"/>
      </c:dateAx>
      <c:valAx>
        <c:axId val="1802490887"/>
        <c:scaling>
          <c:orientation val="minMax"/>
        </c:scaling>
        <c:delete val="0"/>
        <c:axPos val="b"/>
        <c:majorGridlines>
          <c:spPr>
            <a:ln w="9525" cap="flat" cmpd="sng" algn="ctr">
              <a:solidFill>
                <a:schemeClr val="tx1">
                  <a:lumMod val="15000"/>
                  <a:lumOff val="85000"/>
                </a:schemeClr>
              </a:solidFill>
              <a:round/>
            </a:ln>
            <a:effectLst/>
          </c:spPr>
        </c:majorGridlines>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Money</a:t>
                </a:r>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_(&quot;$&quot;* #,##0_);_(&quot;$&quot;* \(#,##0\);_(&quot;$&quot;* &quot;-&quot;??_);_(@_)"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802488839"/>
        <c:crosses val="autoZero"/>
        <c:crossBetween val="between"/>
      </c:valAx>
      <c:spPr>
        <a:noFill/>
        <a:ln>
          <a:noFill/>
        </a:ln>
        <a:effectLst/>
      </c:spPr>
    </c:plotArea>
    <c:legend>
      <c:legendPos val="b"/>
      <c:overlay val="0"/>
      <c:spPr>
        <a:noFill/>
        <a:ln>
          <a:solidFill>
            <a:srgbClr val="145F82"/>
          </a:solidFill>
          <a:prstDash val="solid"/>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RL Capital Structure Over 3 Years (2021 - 2023)</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bar"/>
        <c:grouping val="clustered"/>
        <c:varyColors val="0"/>
        <c:ser>
          <c:idx val="0"/>
          <c:order val="0"/>
          <c:tx>
            <c:strRef>
              <c:f>'Capital Structure'!$T$16</c:f>
              <c:strCache>
                <c:ptCount val="1"/>
                <c:pt idx="0">
                  <c:v>2023</c:v>
                </c:pt>
              </c:strCache>
            </c:strRef>
          </c:tx>
          <c:spPr>
            <a:solidFill>
              <a:schemeClr val="accent1"/>
            </a:solidFill>
            <a:ln>
              <a:noFill/>
            </a:ln>
            <a:effectLst/>
          </c:spPr>
          <c:invertIfNegative val="0"/>
          <c:cat>
            <c:multiLvlStrRef>
              <c:f>'Capital Structure'!$Q$17:$S$28</c:f>
              <c:multiLvlStrCache>
                <c:ptCount val="12"/>
                <c:lvl/>
                <c:lvl/>
                <c:lvl>
                  <c:pt idx="0">
                    <c:v>Debt to Equity:</c:v>
                  </c:pt>
                  <c:pt idx="1">
                    <c:v>Quick Ratio:</c:v>
                  </c:pt>
                  <c:pt idx="2">
                    <c:v>Free Cash Flow:</c:v>
                  </c:pt>
                  <c:pt idx="3">
                    <c:v>Return on Equity:</c:v>
                  </c:pt>
                  <c:pt idx="5">
                    <c:v>Net Worth</c:v>
                  </c:pt>
                  <c:pt idx="7">
                    <c:v>EBIT:</c:v>
                  </c:pt>
                  <c:pt idx="8">
                    <c:v>Net Earnings</c:v>
                  </c:pt>
                  <c:pt idx="9">
                    <c:v>Number of Shares</c:v>
                  </c:pt>
                  <c:pt idx="10">
                    <c:v>EPS</c:v>
                  </c:pt>
                  <c:pt idx="11">
                    <c:v>EV:</c:v>
                  </c:pt>
                </c:lvl>
              </c:multiLvlStrCache>
            </c:multiLvlStrRef>
          </c:cat>
          <c:val>
            <c:numRef>
              <c:f>'Capital Structure'!$T$17:$T$28</c:f>
              <c:numCache>
                <c:formatCode>0.00000000</c:formatCode>
                <c:ptCount val="12"/>
                <c:pt idx="0">
                  <c:v>0.64202077000000002</c:v>
                </c:pt>
                <c:pt idx="1">
                  <c:v>2.2257114200000001</c:v>
                </c:pt>
                <c:pt idx="2" formatCode="_(&quot;$&quot;* #,##0.00_);_(&quot;$&quot;* \(#,##0.00\);_(&quot;$&quot;* &quot;-&quot;??_);_(@_)">
                  <c:v>628.5</c:v>
                </c:pt>
                <c:pt idx="3" formatCode="0.00%">
                  <c:v>0.18440000000000001</c:v>
                </c:pt>
                <c:pt idx="5" formatCode="_(&quot;$&quot;* #,##0.00_);_(&quot;$&quot;* \(#,##0.00\);_(&quot;$&quot;* &quot;-&quot;??_);_(@_)">
                  <c:v>6789.5</c:v>
                </c:pt>
                <c:pt idx="7" formatCode="_(&quot;$&quot;* #,##0.00_);_(&quot;$&quot;* \(#,##0.00\);_(&quot;$&quot;* &quot;-&quot;??_);_(@_)">
                  <c:v>8310.4</c:v>
                </c:pt>
                <c:pt idx="8" formatCode="_(&quot;$&quot;* #,##0.00_);_(&quot;$&quot;* \(#,##0.00\);_(&quot;$&quot;* &quot;-&quot;??_);_(@_)">
                  <c:v>522.70000000000005</c:v>
                </c:pt>
                <c:pt idx="9" formatCode="General">
                  <c:v>1.3</c:v>
                </c:pt>
                <c:pt idx="10" formatCode="_(&quot;$&quot;* #,##0.00_);_(&quot;$&quot;* \(#,##0.00\);_(&quot;$&quot;* &quot;-&quot;??_);_(@_)">
                  <c:v>402.08</c:v>
                </c:pt>
                <c:pt idx="11" formatCode="_(&quot;$&quot;* #,##0.00_);_(&quot;$&quot;* \(#,##0.00\);_(&quot;$&quot;* &quot;-&quot;??_);_(@_)">
                  <c:v>15079.64</c:v>
                </c:pt>
              </c:numCache>
            </c:numRef>
          </c:val>
          <c:extLst>
            <c:ext xmlns:c16="http://schemas.microsoft.com/office/drawing/2014/chart" uri="{C3380CC4-5D6E-409C-BE32-E72D297353CC}">
              <c16:uniqueId val="{00000001-4EFB-4DB3-BD25-8CC19A82B144}"/>
            </c:ext>
          </c:extLst>
        </c:ser>
        <c:ser>
          <c:idx val="1"/>
          <c:order val="1"/>
          <c:tx>
            <c:strRef>
              <c:f>'Capital Structure'!$U$16</c:f>
              <c:strCache>
                <c:ptCount val="1"/>
                <c:pt idx="0">
                  <c:v>2022</c:v>
                </c:pt>
              </c:strCache>
            </c:strRef>
          </c:tx>
          <c:spPr>
            <a:solidFill>
              <a:schemeClr val="accent2"/>
            </a:solidFill>
            <a:ln>
              <a:noFill/>
            </a:ln>
            <a:effectLst/>
          </c:spPr>
          <c:invertIfNegative val="0"/>
          <c:cat>
            <c:multiLvlStrRef>
              <c:f>'Capital Structure'!$Q$17:$S$28</c:f>
              <c:multiLvlStrCache>
                <c:ptCount val="12"/>
                <c:lvl/>
                <c:lvl/>
                <c:lvl>
                  <c:pt idx="0">
                    <c:v>Debt to Equity:</c:v>
                  </c:pt>
                  <c:pt idx="1">
                    <c:v>Quick Ratio:</c:v>
                  </c:pt>
                  <c:pt idx="2">
                    <c:v>Free Cash Flow:</c:v>
                  </c:pt>
                  <c:pt idx="3">
                    <c:v>Return on Equity:</c:v>
                  </c:pt>
                  <c:pt idx="5">
                    <c:v>Net Worth</c:v>
                  </c:pt>
                  <c:pt idx="7">
                    <c:v>EBIT:</c:v>
                  </c:pt>
                  <c:pt idx="8">
                    <c:v>Net Earnings</c:v>
                  </c:pt>
                  <c:pt idx="9">
                    <c:v>Number of Shares</c:v>
                  </c:pt>
                  <c:pt idx="10">
                    <c:v>EPS</c:v>
                  </c:pt>
                  <c:pt idx="11">
                    <c:v>EV:</c:v>
                  </c:pt>
                </c:lvl>
              </c:multiLvlStrCache>
            </c:multiLvlStrRef>
          </c:cat>
          <c:val>
            <c:numRef>
              <c:f>'Capital Structure'!$U$17:$U$28</c:f>
              <c:numCache>
                <c:formatCode>General</c:formatCode>
                <c:ptCount val="12"/>
                <c:pt idx="0">
                  <c:v>0.67170246</c:v>
                </c:pt>
                <c:pt idx="1">
                  <c:v>1.8696191900000001</c:v>
                </c:pt>
                <c:pt idx="2" formatCode="_(&quot;$&quot;* #,##0.00_);_(&quot;$&quot;* \(#,##0.00\);_(&quot;$&quot;* &quot;-&quot;??_);_(@_)">
                  <c:v>1.47</c:v>
                </c:pt>
                <c:pt idx="3" formatCode="0.00%">
                  <c:v>0.19489999999999999</c:v>
                </c:pt>
                <c:pt idx="5" formatCode="_(&quot;$&quot;* #,##0.00_);_(&quot;$&quot;* \(#,##0.00\);_(&quot;$&quot;* &quot;-&quot;??_);_(@_)">
                  <c:v>7724.7</c:v>
                </c:pt>
                <c:pt idx="7" formatCode="_(&quot;$&quot;* #,##0.00_);_(&quot;$&quot;* \(#,##0.00\);_(&quot;$&quot;* &quot;-&quot;??_);_(@_)">
                  <c:v>5502.6</c:v>
                </c:pt>
                <c:pt idx="8" formatCode="_(&quot;$&quot;* #,##0.00_);_(&quot;$&quot;* \(#,##0.00\);_(&quot;$&quot;* &quot;-&quot;??_);_(@_)">
                  <c:v>600.1</c:v>
                </c:pt>
                <c:pt idx="9">
                  <c:v>1.3</c:v>
                </c:pt>
                <c:pt idx="10" formatCode="_(&quot;$&quot;* #,##0.00_);_(&quot;$&quot;* \(#,##0.00\);_(&quot;$&quot;* &quot;-&quot;??_);_(@_)">
                  <c:v>461.62</c:v>
                </c:pt>
                <c:pt idx="11" formatCode="_(&quot;$&quot;* #,##0.00_);_(&quot;$&quot;* \(#,##0.00\);_(&quot;$&quot;* &quot;-&quot;??_);_(@_)">
                  <c:v>14123.9</c:v>
                </c:pt>
              </c:numCache>
            </c:numRef>
          </c:val>
          <c:extLst>
            <c:ext xmlns:c16="http://schemas.microsoft.com/office/drawing/2014/chart" uri="{C3380CC4-5D6E-409C-BE32-E72D297353CC}">
              <c16:uniqueId val="{00000003-4EFB-4DB3-BD25-8CC19A82B144}"/>
            </c:ext>
          </c:extLst>
        </c:ser>
        <c:ser>
          <c:idx val="2"/>
          <c:order val="2"/>
          <c:tx>
            <c:strRef>
              <c:f>'Capital Structure'!$V$16</c:f>
              <c:strCache>
                <c:ptCount val="1"/>
                <c:pt idx="0">
                  <c:v>2021</c:v>
                </c:pt>
              </c:strCache>
            </c:strRef>
          </c:tx>
          <c:spPr>
            <a:solidFill>
              <a:schemeClr val="accent3"/>
            </a:solidFill>
            <a:ln>
              <a:noFill/>
            </a:ln>
            <a:effectLst/>
          </c:spPr>
          <c:invertIfNegative val="0"/>
          <c:cat>
            <c:multiLvlStrRef>
              <c:f>'Capital Structure'!$Q$17:$S$28</c:f>
              <c:multiLvlStrCache>
                <c:ptCount val="12"/>
                <c:lvl/>
                <c:lvl/>
                <c:lvl>
                  <c:pt idx="0">
                    <c:v>Debt to Equity:</c:v>
                  </c:pt>
                  <c:pt idx="1">
                    <c:v>Quick Ratio:</c:v>
                  </c:pt>
                  <c:pt idx="2">
                    <c:v>Free Cash Flow:</c:v>
                  </c:pt>
                  <c:pt idx="3">
                    <c:v>Return on Equity:</c:v>
                  </c:pt>
                  <c:pt idx="5">
                    <c:v>Net Worth</c:v>
                  </c:pt>
                  <c:pt idx="7">
                    <c:v>EBIT:</c:v>
                  </c:pt>
                  <c:pt idx="8">
                    <c:v>Net Earnings</c:v>
                  </c:pt>
                  <c:pt idx="9">
                    <c:v>Number of Shares</c:v>
                  </c:pt>
                  <c:pt idx="10">
                    <c:v>EPS</c:v>
                  </c:pt>
                  <c:pt idx="11">
                    <c:v>EV:</c:v>
                  </c:pt>
                </c:lvl>
              </c:multiLvlStrCache>
            </c:multiLvlStrRef>
          </c:cat>
          <c:val>
            <c:numRef>
              <c:f>'Capital Structure'!$V$17:$V$28</c:f>
              <c:numCache>
                <c:formatCode>General</c:formatCode>
                <c:ptCount val="12"/>
                <c:pt idx="0">
                  <c:v>0.669806656</c:v>
                </c:pt>
                <c:pt idx="1">
                  <c:v>2.6552246340000001</c:v>
                </c:pt>
                <c:pt idx="2" formatCode="_(&quot;$&quot;* #,##0.00_);_(&quot;$&quot;* \(#,##0.00\);_(&quot;$&quot;* &quot;-&quot;??_);_(@_)">
                  <c:v>488.7</c:v>
                </c:pt>
                <c:pt idx="3" formatCode="0.00%">
                  <c:v>-1.8700000000000001E-2</c:v>
                </c:pt>
                <c:pt idx="5" formatCode="&quot;$&quot;#,##0.00">
                  <c:v>7887.5</c:v>
                </c:pt>
                <c:pt idx="7" formatCode="_(&quot;$&quot;* #,##0.00_);_(&quot;$&quot;* \(#,##0.00\);_(&quot;$&quot;* &quot;-&quot;??_);_(@_)">
                  <c:v>4019.9</c:v>
                </c:pt>
                <c:pt idx="8" formatCode="_(&quot;$&quot;* #,##0.00_);_(&quot;$&quot;* \(#,##0.00\);_(&quot;$&quot;* &quot;-&quot;??_);_(@_)">
                  <c:v>121.1</c:v>
                </c:pt>
                <c:pt idx="9">
                  <c:v>1.3</c:v>
                </c:pt>
                <c:pt idx="10" formatCode="_(&quot;$&quot;* #,##0.00_);_(&quot;$&quot;* \(#,##0.00\);_(&quot;$&quot;* &quot;-&quot;??_);_(@_)">
                  <c:v>93.15</c:v>
                </c:pt>
                <c:pt idx="11" formatCode="_(&quot;$&quot;* #,##0.00_);_(&quot;$&quot;* \(#,##0.00\);_(&quot;$&quot;* &quot;-&quot;??_);_(@_)">
                  <c:v>14957.94</c:v>
                </c:pt>
              </c:numCache>
            </c:numRef>
          </c:val>
          <c:extLst>
            <c:ext xmlns:c16="http://schemas.microsoft.com/office/drawing/2014/chart" uri="{C3380CC4-5D6E-409C-BE32-E72D297353CC}">
              <c16:uniqueId val="{00000005-4EFB-4DB3-BD25-8CC19A82B144}"/>
            </c:ext>
          </c:extLst>
        </c:ser>
        <c:dLbls>
          <c:showLegendKey val="0"/>
          <c:showVal val="0"/>
          <c:showCatName val="0"/>
          <c:showSerName val="0"/>
          <c:showPercent val="0"/>
          <c:showBubbleSize val="0"/>
        </c:dLbls>
        <c:gapWidth val="182"/>
        <c:axId val="303507463"/>
        <c:axId val="829526023"/>
      </c:barChart>
      <c:catAx>
        <c:axId val="303507463"/>
        <c:scaling>
          <c:orientation val="minMax"/>
        </c:scaling>
        <c:delete val="0"/>
        <c:axPos val="l"/>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Variables</a:t>
                </a:r>
              </a:p>
            </c:rich>
          </c:tx>
          <c:overlay val="0"/>
          <c:spPr>
            <a:solidFill>
              <a:srgbClr val="D0D0D0"/>
            </a:solid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829526023"/>
        <c:crosses val="autoZero"/>
        <c:auto val="1"/>
        <c:lblAlgn val="ctr"/>
        <c:lblOffset val="100"/>
        <c:noMultiLvlLbl val="0"/>
      </c:catAx>
      <c:valAx>
        <c:axId val="829526023"/>
        <c:scaling>
          <c:orientation val="minMax"/>
        </c:scaling>
        <c:delete val="0"/>
        <c:axPos val="b"/>
        <c:majorGridlines>
          <c:spPr>
            <a:ln w="9525" cap="flat" cmpd="sng" algn="ctr">
              <a:solidFill>
                <a:schemeClr val="tx1">
                  <a:lumMod val="15000"/>
                  <a:lumOff val="85000"/>
                </a:schemeClr>
              </a:solidFill>
              <a:round/>
            </a:ln>
            <a:effectLst/>
          </c:spPr>
        </c:majorGridlines>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Amount</a:t>
                </a:r>
              </a:p>
            </c:rich>
          </c:tx>
          <c:overlay val="0"/>
          <c:spPr>
            <a:solidFill>
              <a:srgbClr val="D0D0D0"/>
            </a:solid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0.00000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303507463"/>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s>
</file>

<file path=xl/drawings/_rels/drawing3.xml.rels><?xml version="1.0" encoding="UTF-8" standalone="yes"?>
<Relationships xmlns="http://schemas.openxmlformats.org/package/2006/relationships"><Relationship Id="rId1" Type="http://schemas.openxmlformats.org/officeDocument/2006/relationships/chart" Target="../charts/chart4.xml"/></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14</xdr:col>
      <xdr:colOff>142875</xdr:colOff>
      <xdr:row>23</xdr:row>
      <xdr:rowOff>180975</xdr:rowOff>
    </xdr:to>
    <xdr:pic>
      <xdr:nvPicPr>
        <xdr:cNvPr id="2" name="Picture 1">
          <a:extLst>
            <a:ext uri="{FF2B5EF4-FFF2-40B4-BE49-F238E27FC236}">
              <a16:creationId xmlns:a16="http://schemas.microsoft.com/office/drawing/2014/main" id="{EDCCBB61-6846-7324-4C0A-0382246FAF7E}"/>
            </a:ext>
            <a:ext uri="{147F2762-F138-4A5C-976F-8EAC2B608ADB}">
              <a16:predDERef xmlns:a16="http://schemas.microsoft.com/office/drawing/2014/main" pred="{9361EF0C-AF28-58F0-5BDE-3D0ED454B438}"/>
            </a:ext>
          </a:extLst>
        </xdr:cNvPr>
        <xdr:cNvPicPr>
          <a:picLocks noChangeAspect="1"/>
        </xdr:cNvPicPr>
      </xdr:nvPicPr>
      <xdr:blipFill>
        <a:blip xmlns:r="http://schemas.openxmlformats.org/officeDocument/2006/relationships" r:embed="rId1"/>
        <a:stretch>
          <a:fillRect/>
        </a:stretch>
      </xdr:blipFill>
      <xdr:spPr>
        <a:xfrm>
          <a:off x="0" y="0"/>
          <a:ext cx="8677275" cy="4562475"/>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95250</xdr:colOff>
      <xdr:row>9</xdr:row>
      <xdr:rowOff>171450</xdr:rowOff>
    </xdr:from>
    <xdr:to>
      <xdr:col>2</xdr:col>
      <xdr:colOff>990600</xdr:colOff>
      <xdr:row>24</xdr:row>
      <xdr:rowOff>57150</xdr:rowOff>
    </xdr:to>
    <xdr:graphicFrame macro="">
      <xdr:nvGraphicFramePr>
        <xdr:cNvPr id="19" name="Chart 2">
          <a:extLst>
            <a:ext uri="{FF2B5EF4-FFF2-40B4-BE49-F238E27FC236}">
              <a16:creationId xmlns:a16="http://schemas.microsoft.com/office/drawing/2014/main" id="{ACD5EAA9-3572-B9A9-FFBD-647FAA910E6D}"/>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xdr:col>
      <xdr:colOff>1247775</xdr:colOff>
      <xdr:row>9</xdr:row>
      <xdr:rowOff>152400</xdr:rowOff>
    </xdr:from>
    <xdr:to>
      <xdr:col>7</xdr:col>
      <xdr:colOff>276225</xdr:colOff>
      <xdr:row>24</xdr:row>
      <xdr:rowOff>38100</xdr:rowOff>
    </xdr:to>
    <xdr:graphicFrame macro="">
      <xdr:nvGraphicFramePr>
        <xdr:cNvPr id="34" name="Chart 6">
          <a:extLst>
            <a:ext uri="{FF2B5EF4-FFF2-40B4-BE49-F238E27FC236}">
              <a16:creationId xmlns:a16="http://schemas.microsoft.com/office/drawing/2014/main" id="{FCEB3FCF-8F3C-359A-607B-0007F6D7DA03}"/>
            </a:ext>
            <a:ext uri="{147F2762-F138-4A5C-976F-8EAC2B608ADB}">
              <a16:predDERef xmlns:a16="http://schemas.microsoft.com/office/drawing/2014/main" pred="{ACD5EAA9-3572-B9A9-FFBD-647FAA910E6D}"/>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1762125</xdr:colOff>
      <xdr:row>29</xdr:row>
      <xdr:rowOff>142875</xdr:rowOff>
    </xdr:from>
    <xdr:to>
      <xdr:col>4</xdr:col>
      <xdr:colOff>333375</xdr:colOff>
      <xdr:row>44</xdr:row>
      <xdr:rowOff>28575</xdr:rowOff>
    </xdr:to>
    <xdr:graphicFrame macro="">
      <xdr:nvGraphicFramePr>
        <xdr:cNvPr id="48" name="Chart 1">
          <a:extLst>
            <a:ext uri="{FF2B5EF4-FFF2-40B4-BE49-F238E27FC236}">
              <a16:creationId xmlns:a16="http://schemas.microsoft.com/office/drawing/2014/main" id="{32E092E7-995F-EC76-139D-D53173F01B1F}"/>
            </a:ext>
            <a:ext uri="{147F2762-F138-4A5C-976F-8EAC2B608ADB}">
              <a16:predDERef xmlns:a16="http://schemas.microsoft.com/office/drawing/2014/main" pred="{FCEB3FCF-8F3C-359A-607B-0007F6D7DA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16</xdr:col>
      <xdr:colOff>447675</xdr:colOff>
      <xdr:row>40</xdr:row>
      <xdr:rowOff>171450</xdr:rowOff>
    </xdr:from>
    <xdr:to>
      <xdr:col>27</xdr:col>
      <xdr:colOff>352425</xdr:colOff>
      <xdr:row>65</xdr:row>
      <xdr:rowOff>171450</xdr:rowOff>
    </xdr:to>
    <xdr:graphicFrame macro="">
      <xdr:nvGraphicFramePr>
        <xdr:cNvPr id="27" name="Chart 3">
          <a:extLst>
            <a:ext uri="{FF2B5EF4-FFF2-40B4-BE49-F238E27FC236}">
              <a16:creationId xmlns:a16="http://schemas.microsoft.com/office/drawing/2014/main" id="{E7E22269-FB56-A822-3B4C-E68DFA9A90AE}"/>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45F82"/>
      </a:accent1>
      <a:accent2>
        <a:srgbClr val="E87331"/>
      </a:accent2>
      <a:accent3>
        <a:srgbClr val="186C24"/>
      </a:accent3>
      <a:accent4>
        <a:srgbClr val="0F9ED5"/>
      </a:accent4>
      <a:accent5>
        <a:srgbClr val="A02B93"/>
      </a:accent5>
      <a:accent6>
        <a:srgbClr val="4EA72E"/>
      </a:accent6>
      <a:hlink>
        <a:srgbClr val="467886"/>
      </a:hlink>
      <a:folHlink>
        <a:srgbClr val="96607D"/>
      </a:folHlink>
    </a:clrScheme>
    <a:fontScheme name="Office">
      <a:majorFont>
        <a:latin typeface="Aptos Display"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www.sec.gov/ix?doc=/Archives/edgar/data/1037038/000103703823000015/rl-20230401.htm" TargetMode="External"/><Relationship Id="rId2" Type="http://schemas.openxmlformats.org/officeDocument/2006/relationships/hyperlink" Target="https://www.marketwatch.com/investing/stock/rl?mod=mw_quote_switch" TargetMode="External"/><Relationship Id="rId1" Type="http://schemas.openxmlformats.org/officeDocument/2006/relationships/hyperlink" Target="https://www.wsj.com/market-data/quotes/RL?mod=quote_search" TargetMode="External"/><Relationship Id="rId4"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3" Type="http://schemas.openxmlformats.org/officeDocument/2006/relationships/hyperlink" Target="https://www.wsj.com/livecoverage/stock-market-today-cpi-report-inflation-01-11-2024/card/tracking-trends-in-inflation-food-and-energy-prices-Km1Mfx2aVle8iECqOuD8?mod=Searchresults_pos16&amp;page=1" TargetMode="External"/><Relationship Id="rId2" Type="http://schemas.openxmlformats.org/officeDocument/2006/relationships/hyperlink" Target="https://www.wsj.com/personal-finance/taxes/who-owes-irs-money-2023-803844a8?mod=Searchresults_pos8&amp;page=1" TargetMode="External"/><Relationship Id="rId1" Type="http://schemas.openxmlformats.org/officeDocument/2006/relationships/hyperlink" Target="https://www.wsj.com/business/retail/luxury-hand-me-downs-are-now-worth-billions-of-dollars-68d8ad6b?mod=Searchresults_pos15&amp;page=1" TargetMode="External"/><Relationship Id="rId4" Type="http://schemas.openxmlformats.org/officeDocument/2006/relationships/drawing" Target="../drawings/drawing2.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FF00"/>
  </sheetPr>
  <dimension ref="A22:N98"/>
  <sheetViews>
    <sheetView workbookViewId="0">
      <selection activeCell="G47" sqref="G47"/>
    </sheetView>
  </sheetViews>
  <sheetFormatPr defaultRowHeight="15"/>
  <sheetData>
    <row r="22" spans="1:14">
      <c r="A22" s="1"/>
    </row>
    <row r="24" spans="1:14">
      <c r="F24" s="3"/>
    </row>
    <row r="31" spans="1:14">
      <c r="B31" s="2"/>
      <c r="F31" s="3"/>
      <c r="N31" s="3"/>
    </row>
    <row r="32" spans="1:14">
      <c r="A32" s="5" t="s">
        <v>0</v>
      </c>
    </row>
    <row r="34" spans="2:14">
      <c r="B34" t="s">
        <v>1</v>
      </c>
      <c r="F34" s="3" t="s">
        <v>2</v>
      </c>
    </row>
    <row r="35" spans="2:14">
      <c r="B35" t="s">
        <v>3</v>
      </c>
    </row>
    <row r="36" spans="2:14">
      <c r="F36">
        <v>1</v>
      </c>
      <c r="G36" t="s">
        <v>4</v>
      </c>
    </row>
    <row r="37" spans="2:14">
      <c r="F37">
        <v>2</v>
      </c>
      <c r="G37" t="s">
        <v>5</v>
      </c>
    </row>
    <row r="38" spans="2:14">
      <c r="F38">
        <v>3</v>
      </c>
      <c r="G38" t="s">
        <v>6</v>
      </c>
    </row>
    <row r="39" spans="2:14">
      <c r="F39">
        <v>4</v>
      </c>
      <c r="G39" t="s">
        <v>7</v>
      </c>
    </row>
    <row r="41" spans="2:14">
      <c r="B41" s="2" t="s">
        <v>8</v>
      </c>
      <c r="F41" s="3" t="s">
        <v>9</v>
      </c>
      <c r="N41" s="3" t="s">
        <v>10</v>
      </c>
    </row>
    <row r="42" spans="2:14">
      <c r="B42" s="2" t="s">
        <v>11</v>
      </c>
    </row>
    <row r="43" spans="2:14">
      <c r="F43">
        <v>1</v>
      </c>
      <c r="G43" t="s">
        <v>12</v>
      </c>
    </row>
    <row r="44" spans="2:14">
      <c r="F44">
        <v>2</v>
      </c>
      <c r="G44" t="s">
        <v>13</v>
      </c>
    </row>
    <row r="45" spans="2:14">
      <c r="F45">
        <v>3</v>
      </c>
      <c r="G45" t="s">
        <v>14</v>
      </c>
    </row>
    <row r="46" spans="2:14">
      <c r="F46">
        <v>4</v>
      </c>
      <c r="G46" t="s">
        <v>15</v>
      </c>
    </row>
    <row r="47" spans="2:14">
      <c r="G47" s="40"/>
    </row>
    <row r="48" spans="2:14">
      <c r="B48" t="s">
        <v>16</v>
      </c>
      <c r="F48" s="3" t="s">
        <v>17</v>
      </c>
    </row>
    <row r="49" spans="2:9">
      <c r="B49" t="s">
        <v>18</v>
      </c>
    </row>
    <row r="50" spans="2:9">
      <c r="F50">
        <v>1</v>
      </c>
      <c r="G50" t="s">
        <v>19</v>
      </c>
    </row>
    <row r="51" spans="2:9">
      <c r="F51">
        <v>2</v>
      </c>
      <c r="G51" t="s">
        <v>20</v>
      </c>
    </row>
    <row r="52" spans="2:9">
      <c r="F52">
        <v>3</v>
      </c>
      <c r="G52" t="s">
        <v>21</v>
      </c>
    </row>
    <row r="53" spans="2:9">
      <c r="F53">
        <v>4</v>
      </c>
      <c r="G53" t="s">
        <v>22</v>
      </c>
    </row>
    <row r="55" spans="2:9">
      <c r="B55" t="s">
        <v>23</v>
      </c>
    </row>
    <row r="56" spans="2:9">
      <c r="F56" s="4" t="s">
        <v>24</v>
      </c>
      <c r="I56" s="4" t="s">
        <v>25</v>
      </c>
    </row>
    <row r="57" spans="2:9">
      <c r="F57" s="4" t="s">
        <v>26</v>
      </c>
      <c r="I57" t="s">
        <v>27</v>
      </c>
    </row>
    <row r="58" spans="2:9">
      <c r="F58" s="4" t="s">
        <v>28</v>
      </c>
      <c r="I58" t="s">
        <v>29</v>
      </c>
    </row>
    <row r="59" spans="2:9">
      <c r="B59" s="2"/>
      <c r="I59" t="s">
        <v>30</v>
      </c>
    </row>
    <row r="60" spans="2:9">
      <c r="I60" t="s">
        <v>31</v>
      </c>
    </row>
    <row r="61" spans="2:9">
      <c r="I61" t="s">
        <v>32</v>
      </c>
    </row>
    <row r="62" spans="2:9">
      <c r="I62" t="s">
        <v>33</v>
      </c>
    </row>
    <row r="63" spans="2:9">
      <c r="B63" s="2" t="s">
        <v>34</v>
      </c>
      <c r="I63" s="6" t="s">
        <v>35</v>
      </c>
    </row>
    <row r="65" spans="2:14">
      <c r="D65">
        <v>1</v>
      </c>
      <c r="E65" t="s">
        <v>36</v>
      </c>
    </row>
    <row r="66" spans="2:14">
      <c r="D66">
        <v>2</v>
      </c>
      <c r="E66" s="2" t="s">
        <v>37</v>
      </c>
    </row>
    <row r="73" spans="2:14">
      <c r="B73" s="2"/>
      <c r="F73" s="3"/>
      <c r="N73" s="3"/>
    </row>
    <row r="74" spans="2:14">
      <c r="B74" s="2"/>
    </row>
    <row r="80" spans="2:14">
      <c r="F80" s="3"/>
    </row>
    <row r="88" spans="2:9">
      <c r="F88" s="4"/>
      <c r="I88" s="4"/>
    </row>
    <row r="89" spans="2:9">
      <c r="F89" s="4"/>
    </row>
    <row r="90" spans="2:9">
      <c r="F90" s="4"/>
    </row>
    <row r="91" spans="2:9">
      <c r="B91" s="2"/>
    </row>
    <row r="95" spans="2:9">
      <c r="B95" s="2"/>
      <c r="I95" s="6"/>
    </row>
    <row r="98" spans="5:5">
      <c r="E98" s="2"/>
    </row>
  </sheetData>
  <hyperlinks>
    <hyperlink ref="N41" r:id="rId1" xr:uid="{61DCB7C0-4CC0-4CB4-9CBD-32AD53CB9C6F}"/>
    <hyperlink ref="F41" r:id="rId2" xr:uid="{0676B200-05E9-4668-AE3E-0E57250AAC2F}"/>
    <hyperlink ref="F48" r:id="rId3" xr:uid="{77191092-8B51-4AA8-9E98-8374AF59344F}"/>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6638A4-3167-4497-82C8-5E9573FF7117}">
  <sheetPr>
    <tabColor rgb="FFFFC000"/>
  </sheetPr>
  <dimension ref="A4:S66"/>
  <sheetViews>
    <sheetView topLeftCell="A6" workbookViewId="0">
      <selection activeCell="G42" sqref="G42"/>
    </sheetView>
  </sheetViews>
  <sheetFormatPr defaultRowHeight="15" outlineLevelRow="1"/>
  <cols>
    <col min="1" max="1" width="40.5703125" customWidth="1"/>
    <col min="2" max="3" width="25.42578125" customWidth="1"/>
    <col min="4" max="5" width="11" customWidth="1"/>
    <col min="6" max="6" width="11.28515625" customWidth="1"/>
    <col min="7" max="7" width="15.42578125" customWidth="1"/>
  </cols>
  <sheetData>
    <row r="4" spans="1:7" ht="18.75">
      <c r="A4" s="15" t="s">
        <v>38</v>
      </c>
      <c r="B4" s="12" t="s">
        <v>39</v>
      </c>
    </row>
    <row r="6" spans="1:7">
      <c r="A6" s="10" t="s">
        <v>40</v>
      </c>
      <c r="B6" s="14"/>
      <c r="C6" s="10"/>
    </row>
    <row r="7" spans="1:7">
      <c r="A7" s="11"/>
      <c r="B7" s="14"/>
      <c r="C7" s="10"/>
    </row>
    <row r="8" spans="1:7" ht="18.75">
      <c r="A8" s="15" t="s">
        <v>41</v>
      </c>
    </row>
    <row r="9" spans="1:7" ht="15.75">
      <c r="A9" s="13"/>
      <c r="B9" s="16">
        <v>45017</v>
      </c>
      <c r="C9" s="17" t="s">
        <v>42</v>
      </c>
      <c r="D9" s="16">
        <v>44653</v>
      </c>
      <c r="E9" s="17" t="s">
        <v>42</v>
      </c>
      <c r="F9" s="16">
        <v>44282</v>
      </c>
      <c r="G9" s="18" t="s">
        <v>42</v>
      </c>
    </row>
    <row r="10" spans="1:7">
      <c r="A10" s="19" t="s">
        <v>43</v>
      </c>
      <c r="B10" s="34">
        <v>6443.6</v>
      </c>
      <c r="C10" s="20">
        <v>1</v>
      </c>
      <c r="D10" s="34">
        <v>6218.5</v>
      </c>
      <c r="E10" s="21">
        <v>1</v>
      </c>
      <c r="F10" s="34">
        <v>4400.8</v>
      </c>
      <c r="G10" s="20">
        <v>1</v>
      </c>
    </row>
    <row r="11" spans="1:7">
      <c r="A11" t="s">
        <v>44</v>
      </c>
      <c r="B11" s="30">
        <v>-2277.8000000000002</v>
      </c>
      <c r="C11" s="20">
        <f>(B11/B10)</f>
        <v>-0.35349804457135764</v>
      </c>
      <c r="D11" s="30">
        <v>-2071</v>
      </c>
      <c r="E11" s="21">
        <f>(D11/D10)</f>
        <v>-0.33303851411112007</v>
      </c>
      <c r="F11" s="30">
        <v>-1539.4</v>
      </c>
      <c r="G11" s="21">
        <f>(F11/F10)</f>
        <v>-0.349800036357026</v>
      </c>
    </row>
    <row r="12" spans="1:7">
      <c r="A12" s="22" t="s">
        <v>45</v>
      </c>
      <c r="B12" s="35">
        <f>SUM(B10:B11)</f>
        <v>4165.8</v>
      </c>
      <c r="C12" s="26">
        <f>(C10-C11)</f>
        <v>1.3534980445713576</v>
      </c>
      <c r="D12" s="35">
        <f>SUM(D10:D11)</f>
        <v>4147.5</v>
      </c>
      <c r="E12" s="26">
        <f>(E10-E11)</f>
        <v>1.3330385141111201</v>
      </c>
      <c r="F12" s="35">
        <f>SUM(F10:F11)</f>
        <v>2861.4</v>
      </c>
      <c r="G12" s="38">
        <f>(G10-G11)</f>
        <v>1.3498000363570259</v>
      </c>
    </row>
    <row r="13" spans="1:7">
      <c r="A13" s="4"/>
      <c r="B13" s="7"/>
      <c r="C13" s="7"/>
      <c r="D13" s="7"/>
      <c r="E13" s="20"/>
      <c r="F13" s="7"/>
      <c r="G13" s="20"/>
    </row>
    <row r="14" spans="1:7">
      <c r="A14" s="4"/>
      <c r="B14" s="7"/>
      <c r="C14" s="7"/>
      <c r="D14" s="7"/>
      <c r="E14" s="20"/>
      <c r="F14" s="7"/>
      <c r="G14" s="20"/>
    </row>
    <row r="15" spans="1:7" ht="18.75">
      <c r="A15" s="15" t="s">
        <v>46</v>
      </c>
      <c r="B15" s="7"/>
      <c r="C15" s="7"/>
      <c r="D15" s="7"/>
      <c r="E15" s="20"/>
      <c r="G15" s="20"/>
    </row>
    <row r="16" spans="1:7">
      <c r="A16" t="s">
        <v>47</v>
      </c>
      <c r="B16" s="30">
        <v>-3408.9</v>
      </c>
      <c r="C16" s="20">
        <f>(B16/B10)</f>
        <v>-0.52903656341175742</v>
      </c>
      <c r="D16" s="30">
        <v>-3305.6</v>
      </c>
      <c r="E16" s="20">
        <f>(D16/D10)</f>
        <v>-0.53157513869904316</v>
      </c>
      <c r="F16" s="30">
        <v>-2638.5</v>
      </c>
      <c r="G16" s="20">
        <f>(F16/F10)</f>
        <v>-0.59955008180330849</v>
      </c>
    </row>
    <row r="17" spans="1:7">
      <c r="A17" t="s">
        <v>48</v>
      </c>
      <c r="B17" s="30">
        <v>-9.6999999999999993</v>
      </c>
      <c r="C17" s="20">
        <f>(B17/B10)</f>
        <v>-1.505369669129058E-3</v>
      </c>
      <c r="D17" s="30">
        <v>-21.3</v>
      </c>
      <c r="E17" s="20">
        <f>(D17/D10)</f>
        <v>-3.4252633271689317E-3</v>
      </c>
      <c r="F17" s="30">
        <v>-96</v>
      </c>
      <c r="G17" s="20">
        <f>(F17/F10)</f>
        <v>-2.1814215597164149E-2</v>
      </c>
    </row>
    <row r="18" spans="1:7">
      <c r="A18" t="s">
        <v>49</v>
      </c>
      <c r="B18" s="30">
        <v>-43</v>
      </c>
      <c r="C18" s="20">
        <f>(B18/B10)</f>
        <v>-6.6732882239741755E-3</v>
      </c>
      <c r="D18" s="30">
        <v>-22.2</v>
      </c>
      <c r="E18" s="21">
        <f>(D18/D10)</f>
        <v>-3.5699927635281818E-3</v>
      </c>
      <c r="F18" s="30">
        <v>-170.5</v>
      </c>
      <c r="G18" s="20">
        <f>(F18/F10)</f>
        <v>-3.8742955826213413E-2</v>
      </c>
    </row>
    <row r="19" spans="1:7">
      <c r="A19" s="22" t="s">
        <v>50</v>
      </c>
      <c r="B19" s="32">
        <f>SUM(B16:B18)</f>
        <v>-3461.6</v>
      </c>
      <c r="C19" s="26">
        <f>(C16-C17-C18)</f>
        <v>-0.52085790551865419</v>
      </c>
      <c r="D19" s="32">
        <f>SUM(D16:D18)</f>
        <v>-3349.1</v>
      </c>
      <c r="E19" s="38">
        <f>(E16-E17-E18)</f>
        <v>-0.52457988260834598</v>
      </c>
      <c r="F19" s="32">
        <f>SUM(F16:F18)</f>
        <v>-2905</v>
      </c>
      <c r="G19" s="26">
        <f>(G16-G17-G18)</f>
        <v>-0.53899291037993091</v>
      </c>
    </row>
    <row r="20" spans="1:7">
      <c r="A20" s="4"/>
      <c r="B20" s="29"/>
      <c r="C20" s="4"/>
      <c r="D20" s="29"/>
      <c r="E20" s="20"/>
      <c r="F20" s="29"/>
      <c r="G20" s="20"/>
    </row>
    <row r="21" spans="1:7">
      <c r="A21" s="4" t="s">
        <v>51</v>
      </c>
      <c r="B21" s="36">
        <v>704.2</v>
      </c>
      <c r="C21" s="39">
        <f>(B21/B10)</f>
        <v>0.10928673412378173</v>
      </c>
      <c r="D21" s="36">
        <v>798.4</v>
      </c>
      <c r="E21" s="39">
        <f>(D21/D10)</f>
        <v>0.12839109109913965</v>
      </c>
      <c r="F21" s="33">
        <v>-43.6</v>
      </c>
      <c r="G21" s="39">
        <f>(F21/F10)</f>
        <v>-9.9072895837120523E-3</v>
      </c>
    </row>
    <row r="22" spans="1:7">
      <c r="A22" s="4"/>
      <c r="B22" s="24"/>
      <c r="D22" s="4"/>
      <c r="E22" s="20"/>
      <c r="F22" s="23"/>
      <c r="G22" s="20"/>
    </row>
    <row r="23" spans="1:7">
      <c r="A23" s="4"/>
      <c r="E23" s="20"/>
      <c r="G23" s="20"/>
    </row>
    <row r="24" spans="1:7" ht="18.75">
      <c r="A24" s="15" t="s">
        <v>52</v>
      </c>
      <c r="E24" s="20"/>
      <c r="G24" s="20"/>
    </row>
    <row r="25" spans="1:7" outlineLevel="1">
      <c r="A25" t="s">
        <v>53</v>
      </c>
      <c r="B25" s="30">
        <v>-40.4</v>
      </c>
      <c r="C25" s="20">
        <f>(B25/B10)</f>
        <v>-6.2697870755478299E-3</v>
      </c>
      <c r="D25" s="30">
        <v>-54</v>
      </c>
      <c r="E25" s="20">
        <f>(D25/D10)</f>
        <v>-8.6837661815550374E-3</v>
      </c>
      <c r="F25" s="30">
        <v>-48.5</v>
      </c>
      <c r="G25" s="20">
        <f>(F25/F10)</f>
        <v>-1.1020723504817306E-2</v>
      </c>
    </row>
    <row r="26" spans="1:7" outlineLevel="1">
      <c r="A26" t="s">
        <v>54</v>
      </c>
      <c r="B26" s="34">
        <v>32.200000000000003</v>
      </c>
      <c r="C26" s="20">
        <f>(B26/B10)</f>
        <v>4.9972065305108945E-3</v>
      </c>
      <c r="D26" s="34">
        <v>5.5</v>
      </c>
      <c r="E26" s="20">
        <f>(D26/D10)</f>
        <v>8.844576666398649E-4</v>
      </c>
      <c r="F26" s="34">
        <v>9.6999999999999993</v>
      </c>
      <c r="G26" s="20">
        <f>(F26/F10)</f>
        <v>2.2041447009634608E-3</v>
      </c>
    </row>
    <row r="27" spans="1:7" outlineLevel="1">
      <c r="A27" t="s">
        <v>55</v>
      </c>
      <c r="B27" s="30">
        <v>-4.0999999999999996</v>
      </c>
      <c r="C27" s="20">
        <f>(B27/B10)</f>
        <v>-6.3629027251846783E-4</v>
      </c>
      <c r="D27" s="34">
        <v>4.7</v>
      </c>
      <c r="E27" s="20">
        <f>(D27/D10)</f>
        <v>7.5580927876497549E-4</v>
      </c>
      <c r="F27" s="34">
        <v>7.6</v>
      </c>
      <c r="G27" s="20">
        <f>(F27/F10)</f>
        <v>1.7269587347754952E-3</v>
      </c>
    </row>
    <row r="28" spans="1:7" s="89" customFormat="1" outlineLevel="1">
      <c r="A28" s="126" t="s">
        <v>56</v>
      </c>
      <c r="B28" s="127">
        <v>691.9</v>
      </c>
      <c r="C28" s="128">
        <f>(B28/B10)</f>
        <v>0.10737786330622633</v>
      </c>
      <c r="D28" s="127">
        <v>754.6</v>
      </c>
      <c r="E28" s="128">
        <f>(D28/D10)</f>
        <v>0.12134759186298948</v>
      </c>
      <c r="F28" s="129">
        <v>-74.8</v>
      </c>
      <c r="G28" s="128">
        <f>(F28/F10)</f>
        <v>-1.6996909652790399E-2</v>
      </c>
    </row>
    <row r="29" spans="1:7" outlineLevel="1">
      <c r="A29" t="s">
        <v>57</v>
      </c>
      <c r="B29" s="30">
        <v>-169.2</v>
      </c>
      <c r="C29" s="20">
        <f>(B29/B10)</f>
        <v>-2.6258613197591405E-2</v>
      </c>
      <c r="D29" s="30">
        <v>-154.5</v>
      </c>
      <c r="E29" s="20">
        <f>(D29/D10)</f>
        <v>-2.4845219908338025E-2</v>
      </c>
      <c r="F29" s="30">
        <v>-46.3</v>
      </c>
      <c r="G29" s="20">
        <f>(F29/F10)</f>
        <v>-1.0520814397382294E-2</v>
      </c>
    </row>
    <row r="30" spans="1:7" outlineLevel="1">
      <c r="B30" s="28"/>
      <c r="D30" s="28"/>
      <c r="E30" s="20"/>
      <c r="F30" s="30"/>
      <c r="G30" s="20"/>
    </row>
    <row r="31" spans="1:7">
      <c r="A31" s="25" t="s">
        <v>58</v>
      </c>
      <c r="B31" s="37">
        <f>SUM(B25:B29)</f>
        <v>510.40000000000003</v>
      </c>
      <c r="C31" s="26">
        <f>(B31/B10)</f>
        <v>7.9210379291079519E-2</v>
      </c>
      <c r="D31" s="37">
        <f>SUM(D25:D29)</f>
        <v>556.30000000000007</v>
      </c>
      <c r="E31" s="26">
        <f>(D31/D10)</f>
        <v>8.9458872718501253E-2</v>
      </c>
      <c r="F31" s="32">
        <f>SUM(F25:F29)</f>
        <v>-152.30000000000001</v>
      </c>
      <c r="G31" s="26">
        <f>(F31/F10)</f>
        <v>-3.4607344119251045E-2</v>
      </c>
    </row>
    <row r="32" spans="1:7">
      <c r="B32" s="28"/>
      <c r="D32" s="28"/>
      <c r="E32" s="20"/>
      <c r="F32" s="28"/>
      <c r="G32" s="20"/>
    </row>
    <row r="33" spans="1:19">
      <c r="A33" s="4" t="s">
        <v>59</v>
      </c>
      <c r="B33" s="27"/>
      <c r="D33" s="27"/>
      <c r="E33" s="20"/>
      <c r="F33" s="27"/>
      <c r="G33" s="20"/>
    </row>
    <row r="34" spans="1:19">
      <c r="A34" t="s">
        <v>60</v>
      </c>
      <c r="B34" s="34">
        <v>7.72</v>
      </c>
      <c r="C34" s="20">
        <f>(B34/B10)</f>
        <v>1.1980880253274566E-3</v>
      </c>
      <c r="D34" s="34">
        <v>8.2200000000000006</v>
      </c>
      <c r="E34" s="20">
        <f>(D34/D10)</f>
        <v>1.3218621854144891E-3</v>
      </c>
      <c r="F34" s="30">
        <v>-1.65</v>
      </c>
      <c r="G34" s="20">
        <f>(F34/F10)</f>
        <v>-3.7493183057625882E-4</v>
      </c>
    </row>
    <row r="35" spans="1:19">
      <c r="A35" t="s">
        <v>61</v>
      </c>
      <c r="B35" s="34">
        <v>7.58</v>
      </c>
      <c r="C35" s="20">
        <f>(B35/B10)</f>
        <v>1.1763610404121919E-3</v>
      </c>
      <c r="D35" s="34">
        <v>8.07</v>
      </c>
      <c r="E35" s="20">
        <f>(D35/D10)</f>
        <v>1.2977406126879474E-3</v>
      </c>
      <c r="F35" s="30">
        <v>-1.65</v>
      </c>
      <c r="G35" s="20">
        <f>(F35/F10)</f>
        <v>-3.7493183057625882E-4</v>
      </c>
    </row>
    <row r="36" spans="1:19">
      <c r="A36" s="4" t="s">
        <v>62</v>
      </c>
      <c r="B36" s="34"/>
      <c r="D36" s="34"/>
      <c r="E36" s="20"/>
      <c r="F36" s="27"/>
      <c r="G36" s="20"/>
    </row>
    <row r="37" spans="1:19">
      <c r="A37" t="s">
        <v>60</v>
      </c>
      <c r="B37" s="34">
        <v>67.7</v>
      </c>
      <c r="C37" s="20">
        <f>(B37/B10)</f>
        <v>1.0506549134024459E-2</v>
      </c>
      <c r="D37" s="34">
        <v>73</v>
      </c>
      <c r="E37" s="20">
        <f>(D37/D10)</f>
        <v>1.1739165393583662E-2</v>
      </c>
      <c r="F37" s="34">
        <v>73.5</v>
      </c>
      <c r="G37" s="20">
        <f>(F37/F10)</f>
        <v>1.6701508816578801E-2</v>
      </c>
    </row>
    <row r="38" spans="1:19">
      <c r="A38" t="s">
        <v>61</v>
      </c>
      <c r="B38" s="34">
        <v>69</v>
      </c>
      <c r="C38" s="20">
        <f>(B38/B10)</f>
        <v>1.0708299708237631E-2</v>
      </c>
      <c r="D38" s="34">
        <v>74.3</v>
      </c>
      <c r="E38" s="20">
        <f>(D38/D10)</f>
        <v>1.1948219023880357E-2</v>
      </c>
      <c r="F38" s="34">
        <v>73.5</v>
      </c>
      <c r="G38" s="20">
        <f>(F38/F10)</f>
        <v>1.6701508816578801E-2</v>
      </c>
    </row>
    <row r="39" spans="1:19">
      <c r="A39" t="s">
        <v>63</v>
      </c>
      <c r="B39" s="34">
        <v>3</v>
      </c>
      <c r="C39" s="20">
        <f>(B39/B10)</f>
        <v>4.6557824818424482E-4</v>
      </c>
      <c r="D39" s="34">
        <v>2.75</v>
      </c>
      <c r="E39" s="20">
        <f>(D39/D10)</f>
        <v>4.4222883331993245E-4</v>
      </c>
      <c r="F39" s="67"/>
      <c r="G39" s="20"/>
    </row>
    <row r="40" spans="1:19">
      <c r="B40" s="34"/>
      <c r="D40" s="34"/>
      <c r="E40" s="20"/>
      <c r="F40" s="67"/>
      <c r="G40" s="20"/>
    </row>
    <row r="41" spans="1:19" ht="18.75">
      <c r="A41" s="15" t="s">
        <v>64</v>
      </c>
      <c r="B41" s="36"/>
      <c r="D41" s="36"/>
      <c r="E41" s="20"/>
      <c r="F41" s="36"/>
      <c r="G41" s="20"/>
    </row>
    <row r="42" spans="1:19">
      <c r="A42" s="25" t="s">
        <v>65</v>
      </c>
      <c r="B42" s="31">
        <v>522.70000000000005</v>
      </c>
      <c r="C42" s="26">
        <f>(B42/B10)</f>
        <v>8.1119250108634924E-2</v>
      </c>
      <c r="D42" s="31">
        <v>600.1</v>
      </c>
      <c r="E42" s="26">
        <f>(D42/D10)</f>
        <v>9.6502371954651445E-2</v>
      </c>
      <c r="F42" s="31">
        <v>121.1</v>
      </c>
      <c r="G42" s="26">
        <f>(F42/F10)</f>
        <v>2.7517724050172693E-2</v>
      </c>
    </row>
    <row r="43" spans="1:19">
      <c r="B43" s="27"/>
    </row>
    <row r="46" spans="1:19">
      <c r="A46" s="8"/>
      <c r="B46" s="193" t="s">
        <v>66</v>
      </c>
      <c r="C46" s="193"/>
      <c r="D46" s="193"/>
      <c r="E46" s="193"/>
      <c r="F46" s="193"/>
      <c r="G46" s="193"/>
      <c r="H46" s="193"/>
      <c r="I46" s="193"/>
      <c r="J46" s="193"/>
      <c r="K46" s="193"/>
      <c r="L46" s="193"/>
      <c r="M46" s="193"/>
      <c r="N46" s="193"/>
      <c r="O46" s="193"/>
      <c r="P46" s="193"/>
      <c r="Q46" s="193"/>
      <c r="R46" s="193"/>
      <c r="S46" s="193"/>
    </row>
    <row r="47" spans="1:19">
      <c r="A47" s="8"/>
      <c r="B47" s="8"/>
      <c r="C47" s="8"/>
    </row>
    <row r="48" spans="1:19">
      <c r="A48" s="41"/>
      <c r="B48" s="9"/>
      <c r="C48" s="9"/>
      <c r="G48" t="s">
        <v>67</v>
      </c>
    </row>
    <row r="49" spans="2:8">
      <c r="B49" s="2"/>
      <c r="C49" s="42"/>
      <c r="D49" s="42"/>
      <c r="E49" s="42"/>
      <c r="F49" s="42"/>
      <c r="G49" cm="1">
        <f t="array" ref="G49:H52">'Business Model'!F43:G46</f>
        <v>1</v>
      </c>
      <c r="H49" t="str">
        <v>Shares of RL rose 1.67% to $145.30 on Monday (01/08/2024), which proved to be an all-around great trading session for the stock market. This was the stock's third consecutive day of gain.</v>
      </c>
    </row>
    <row r="50" spans="2:8">
      <c r="B50" s="43"/>
      <c r="C50" s="42"/>
      <c r="D50" s="42"/>
      <c r="E50" s="42"/>
      <c r="F50" s="42"/>
      <c r="G50">
        <v>2</v>
      </c>
      <c r="H50" t="str">
        <v>RL stock notched its highest close in more than a year on July 10, 2023, following news the brand will return to New York Fashion Week after a four-year hiatus.</v>
      </c>
    </row>
    <row r="51" spans="2:8">
      <c r="B51" s="2"/>
      <c r="C51" s="42"/>
      <c r="D51" s="42"/>
      <c r="E51" s="42"/>
      <c r="F51" s="42"/>
      <c r="G51">
        <v>3</v>
      </c>
      <c r="H51" t="str">
        <v>RL stock rose on November 8, 2023 after the company beat Wall Street’s expectations for the second-quarter and reiterated guidance for fiscal 2024.</v>
      </c>
    </row>
    <row r="52" spans="2:8">
      <c r="B52" s="161"/>
      <c r="C52" s="161"/>
      <c r="D52" s="161"/>
      <c r="E52" s="161"/>
      <c r="F52" s="161"/>
      <c r="G52">
        <v>4</v>
      </c>
      <c r="H52" t="str">
        <v xml:space="preserve"> December of 2023, shares of RL rose to 41.3%  due to their progress in expanding digital and omnichannel capabilities through investments in mobile, omnichannel, and fulfillment. Also the industry had a 24.3% growth. </v>
      </c>
    </row>
    <row r="54" spans="2:8">
      <c r="B54" s="4"/>
    </row>
    <row r="55" spans="2:8">
      <c r="B55" s="9" t="s">
        <v>68</v>
      </c>
    </row>
    <row r="56" spans="2:8">
      <c r="B56" s="162" t="s">
        <v>69</v>
      </c>
      <c r="C56" s="163"/>
      <c r="D56" s="163"/>
      <c r="E56" s="163"/>
      <c r="F56" s="163"/>
      <c r="G56" s="164"/>
    </row>
    <row r="57" spans="2:8" ht="15.75" customHeight="1">
      <c r="B57" s="165" t="s">
        <v>70</v>
      </c>
      <c r="C57" s="166"/>
      <c r="D57" s="166"/>
      <c r="E57" s="166"/>
      <c r="F57" s="166"/>
      <c r="G57" s="167"/>
    </row>
    <row r="58" spans="2:8">
      <c r="B58" s="168" t="s">
        <v>71</v>
      </c>
      <c r="C58" s="169"/>
      <c r="D58" s="169"/>
      <c r="E58" s="169"/>
      <c r="F58" s="169"/>
      <c r="G58" s="170"/>
    </row>
    <row r="59" spans="2:8">
      <c r="B59" s="41"/>
    </row>
    <row r="64" spans="2:8">
      <c r="G64" s="2"/>
    </row>
    <row r="65" spans="7:7" ht="17.25" customHeight="1">
      <c r="G65" s="43"/>
    </row>
    <row r="66" spans="7:7" ht="16.5" customHeight="1">
      <c r="G66" s="2"/>
    </row>
  </sheetData>
  <mergeCells count="5">
    <mergeCell ref="B52:F52"/>
    <mergeCell ref="B46:S46"/>
    <mergeCell ref="B56:G56"/>
    <mergeCell ref="B57:G57"/>
    <mergeCell ref="B58:G58"/>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4032BC-19B9-4781-B23C-9FD82793AB6F}">
  <sheetPr>
    <tabColor rgb="FF00B0F0"/>
  </sheetPr>
  <dimension ref="A1:E9"/>
  <sheetViews>
    <sheetView topLeftCell="A21" workbookViewId="0">
      <selection activeCell="E40" sqref="E40"/>
    </sheetView>
  </sheetViews>
  <sheetFormatPr defaultRowHeight="15"/>
  <cols>
    <col min="1" max="1" width="34.28515625" customWidth="1"/>
    <col min="2" max="2" width="20.85546875" customWidth="1"/>
    <col min="3" max="3" width="18.85546875" customWidth="1"/>
    <col min="4" max="4" width="16" customWidth="1"/>
    <col min="5" max="5" width="30" customWidth="1"/>
  </cols>
  <sheetData>
    <row r="1" spans="1:5">
      <c r="A1" t="s">
        <v>72</v>
      </c>
    </row>
    <row r="2" spans="1:5" ht="409.6">
      <c r="A2" s="45">
        <v>1</v>
      </c>
      <c r="B2" s="44" t="s">
        <v>73</v>
      </c>
      <c r="C2" s="49" t="s">
        <v>74</v>
      </c>
    </row>
    <row r="3" spans="1:5" ht="288.75">
      <c r="A3" s="45">
        <v>2</v>
      </c>
      <c r="B3" s="44" t="s">
        <v>75</v>
      </c>
      <c r="C3" s="49" t="s">
        <v>76</v>
      </c>
    </row>
    <row r="4" spans="1:5" ht="174">
      <c r="A4" s="45">
        <v>3</v>
      </c>
      <c r="B4" s="44" t="s">
        <v>77</v>
      </c>
      <c r="C4" s="48" t="s">
        <v>78</v>
      </c>
    </row>
    <row r="5" spans="1:5">
      <c r="A5" s="45"/>
      <c r="B5" s="44"/>
      <c r="C5" s="48"/>
    </row>
    <row r="6" spans="1:5" ht="15.75">
      <c r="B6" s="16">
        <v>45017</v>
      </c>
      <c r="C6" s="16">
        <v>44653</v>
      </c>
      <c r="D6" s="16">
        <v>44282</v>
      </c>
      <c r="E6" t="s">
        <v>79</v>
      </c>
    </row>
    <row r="7" spans="1:5">
      <c r="A7" t="s">
        <v>45</v>
      </c>
      <c r="B7" s="46">
        <v>4166</v>
      </c>
      <c r="C7" s="46">
        <v>4148</v>
      </c>
      <c r="D7" s="46">
        <v>2861</v>
      </c>
      <c r="E7" t="s">
        <v>80</v>
      </c>
    </row>
    <row r="8" spans="1:5">
      <c r="A8" t="s">
        <v>81</v>
      </c>
      <c r="B8" s="47">
        <v>-3462</v>
      </c>
      <c r="C8" s="47">
        <v>-3349</v>
      </c>
      <c r="D8" s="47">
        <v>-2905</v>
      </c>
    </row>
    <row r="9" spans="1:5">
      <c r="A9" t="s">
        <v>82</v>
      </c>
      <c r="B9" s="46">
        <v>510</v>
      </c>
      <c r="C9" s="46">
        <v>556</v>
      </c>
      <c r="D9" s="46">
        <v>-152</v>
      </c>
    </row>
  </sheetData>
  <hyperlinks>
    <hyperlink ref="B2" r:id="rId1" xr:uid="{F08D63D9-B20D-4D30-AAA3-4763ADA77BDF}"/>
    <hyperlink ref="B3" r:id="rId2" xr:uid="{E6757CFD-6115-4815-BD6D-1F1195D02A09}"/>
    <hyperlink ref="B4" r:id="rId3" xr:uid="{9AFD61C1-D113-402B-9335-B0B4B1B85F00}"/>
  </hyperlinks>
  <pageMargins left="0.7" right="0.7" top="0.75" bottom="0.75" header="0.3" footer="0.3"/>
  <drawing r:id="rId4"/>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3A49CA-152D-477A-8D3D-EE376200750A}">
  <sheetPr>
    <tabColor rgb="FF00B050"/>
  </sheetPr>
  <dimension ref="A3:V55"/>
  <sheetViews>
    <sheetView topLeftCell="G1" workbookViewId="0">
      <selection activeCell="H17" sqref="H17"/>
    </sheetView>
  </sheetViews>
  <sheetFormatPr defaultRowHeight="15" outlineLevelRow="1" outlineLevelCol="1"/>
  <cols>
    <col min="9" max="9" width="9.42578125" customWidth="1" outlineLevel="1"/>
    <col min="10" max="10" width="9.140625" customWidth="1" outlineLevel="1"/>
    <col min="11" max="11" width="16.5703125" style="20" customWidth="1" outlineLevel="1"/>
    <col min="13" max="13" width="9.42578125" bestFit="1" customWidth="1"/>
    <col min="15" max="15" width="15.7109375" style="20" customWidth="1"/>
    <col min="17" max="17" width="12.42578125" customWidth="1"/>
    <col min="19" max="19" width="18.42578125" style="20" customWidth="1"/>
  </cols>
  <sheetData>
    <row r="3" spans="1:22">
      <c r="I3" s="60">
        <v>45017</v>
      </c>
      <c r="J3" s="4"/>
      <c r="K3" s="62" t="s">
        <v>83</v>
      </c>
      <c r="L3" s="4"/>
      <c r="M3" s="60">
        <v>44653</v>
      </c>
      <c r="N3" s="4"/>
      <c r="O3" s="62" t="s">
        <v>84</v>
      </c>
      <c r="P3" s="4"/>
      <c r="Q3" s="61">
        <v>44282</v>
      </c>
      <c r="R3" s="4"/>
      <c r="S3" s="39" t="s">
        <v>85</v>
      </c>
      <c r="T3" s="4"/>
    </row>
    <row r="4" spans="1:22">
      <c r="A4" s="50" t="s">
        <v>86</v>
      </c>
    </row>
    <row r="5" spans="1:22" outlineLevel="1">
      <c r="A5" t="s">
        <v>87</v>
      </c>
      <c r="I5" s="7">
        <v>1529.3</v>
      </c>
      <c r="K5" s="20">
        <v>1</v>
      </c>
      <c r="M5" s="7">
        <v>1863.8</v>
      </c>
      <c r="O5" s="20">
        <v>1</v>
      </c>
      <c r="Q5" s="7">
        <v>2579</v>
      </c>
      <c r="S5" s="20">
        <v>1</v>
      </c>
    </row>
    <row r="6" spans="1:22" outlineLevel="1">
      <c r="A6" t="s">
        <v>88</v>
      </c>
      <c r="I6">
        <v>36.4</v>
      </c>
      <c r="K6" s="20">
        <f>(I6/I5)</f>
        <v>2.3801739357876151E-2</v>
      </c>
      <c r="M6">
        <v>734.6</v>
      </c>
      <c r="O6" s="20">
        <f>(M6/M5)</f>
        <v>0.39414100225346071</v>
      </c>
      <c r="Q6">
        <v>197.5</v>
      </c>
      <c r="S6" s="20">
        <f>(Q6/Q5)</f>
        <v>7.6580069794493985E-2</v>
      </c>
    </row>
    <row r="7" spans="1:22" outlineLevel="1">
      <c r="A7" t="s">
        <v>89</v>
      </c>
      <c r="I7">
        <v>447.7</v>
      </c>
      <c r="K7" s="20">
        <f>(I7/I5)</f>
        <v>0.2927483162231086</v>
      </c>
      <c r="M7">
        <v>405.4</v>
      </c>
      <c r="O7" s="20">
        <f>(M7/M5)</f>
        <v>0.21751260864899666</v>
      </c>
      <c r="Q7">
        <v>451.5</v>
      </c>
      <c r="S7" s="20">
        <f>(Q7/Q5)</f>
        <v>0.17506785575804576</v>
      </c>
    </row>
    <row r="8" spans="1:22" s="58" customFormat="1" outlineLevel="1">
      <c r="A8" s="58" t="s">
        <v>90</v>
      </c>
      <c r="I8" s="59">
        <v>1071.3</v>
      </c>
      <c r="K8" s="63">
        <f>(I8/I5)</f>
        <v>0.70051657621133856</v>
      </c>
      <c r="M8" s="58">
        <v>977.3</v>
      </c>
      <c r="O8" s="63">
        <f>(M8/M5)</f>
        <v>0.52435883678506279</v>
      </c>
      <c r="Q8" s="58">
        <v>759</v>
      </c>
      <c r="S8" s="63">
        <f>(Q8/Q5)</f>
        <v>0.29430011632415665</v>
      </c>
    </row>
    <row r="9" spans="1:22" outlineLevel="1">
      <c r="A9" t="s">
        <v>91</v>
      </c>
      <c r="I9">
        <v>50.7</v>
      </c>
      <c r="K9" s="20">
        <f>(I9/I5)</f>
        <v>3.3152422677041785E-2</v>
      </c>
      <c r="M9">
        <v>63.7</v>
      </c>
      <c r="O9" s="20">
        <f>(M9/M5)</f>
        <v>3.4177486854812748E-2</v>
      </c>
      <c r="Q9">
        <v>54.4</v>
      </c>
      <c r="S9" s="20">
        <f>(Q9/Q5)</f>
        <v>2.1093447072508723E-2</v>
      </c>
    </row>
    <row r="10" spans="1:22" outlineLevel="1">
      <c r="A10" t="s">
        <v>92</v>
      </c>
      <c r="I10" s="53">
        <v>188.7</v>
      </c>
      <c r="K10" s="20">
        <f>(I10/I5)</f>
        <v>0.12338978617668214</v>
      </c>
      <c r="M10" s="53">
        <v>172.5</v>
      </c>
      <c r="O10" s="20">
        <f>(M10/M5)</f>
        <v>9.2552849018135E-2</v>
      </c>
      <c r="Q10" s="53">
        <v>166.6</v>
      </c>
      <c r="S10" s="20">
        <f>(Q10/Q5)</f>
        <v>6.4598681659557969E-2</v>
      </c>
    </row>
    <row r="11" spans="1:22" s="109" customFormat="1" outlineLevel="1">
      <c r="A11" s="122" t="s">
        <v>93</v>
      </c>
      <c r="I11" s="123">
        <f>SUM(I5:I10)</f>
        <v>3324.0999999999995</v>
      </c>
      <c r="K11" s="115">
        <f>(I11/I5)</f>
        <v>2.1736088406460468</v>
      </c>
      <c r="M11" s="123">
        <f>SUM(M5:M10)</f>
        <v>4217.3</v>
      </c>
      <c r="O11" s="115">
        <f>(M11/M5)</f>
        <v>2.2627427835604679</v>
      </c>
      <c r="Q11" s="123">
        <f>SUM(Q5:Q10)</f>
        <v>4208</v>
      </c>
      <c r="S11" s="115">
        <f>(Q11/Q5)</f>
        <v>1.6316401706087631</v>
      </c>
    </row>
    <row r="12" spans="1:22" s="89" customFormat="1" outlineLevel="1">
      <c r="A12" s="89" t="s">
        <v>94</v>
      </c>
      <c r="I12" s="89">
        <v>955.5</v>
      </c>
      <c r="K12" s="132">
        <f>(I12/I5)</f>
        <v>0.62479565814424898</v>
      </c>
      <c r="M12" s="134">
        <v>969.5</v>
      </c>
      <c r="O12" s="132">
        <f>(M12/M5)</f>
        <v>0.52017383839467757</v>
      </c>
      <c r="Q12" s="134">
        <v>1014</v>
      </c>
      <c r="S12" s="132">
        <f>(Q12/Q5)</f>
        <v>0.39317564947654132</v>
      </c>
      <c r="V12" s="89">
        <v>979.5</v>
      </c>
    </row>
    <row r="13" spans="1:22" outlineLevel="1">
      <c r="A13" t="s">
        <v>95</v>
      </c>
      <c r="I13" s="7">
        <v>1134</v>
      </c>
      <c r="K13" s="20">
        <f>(I13/I5)</f>
        <v>0.74151572614921857</v>
      </c>
      <c r="M13" s="7">
        <v>1111.3</v>
      </c>
      <c r="O13" s="20">
        <f>(M13/M5)</f>
        <v>0.59625496297886038</v>
      </c>
      <c r="Q13" s="7">
        <v>1239.5</v>
      </c>
      <c r="S13" s="20">
        <f>(Q13/Q5)</f>
        <v>0.48061264055835595</v>
      </c>
    </row>
    <row r="14" spans="1:22" outlineLevel="1">
      <c r="A14" t="s">
        <v>96</v>
      </c>
      <c r="I14">
        <v>255.1</v>
      </c>
      <c r="K14" s="20">
        <f>(I14/I5)</f>
        <v>0.16680834368665404</v>
      </c>
      <c r="M14" s="7">
        <v>303.8</v>
      </c>
      <c r="O14" s="20">
        <f>(M14/M5)</f>
        <v>0.16300032192295311</v>
      </c>
      <c r="Q14">
        <v>283.89999999999998</v>
      </c>
      <c r="S14" s="20">
        <f>(Q14/Q5)</f>
        <v>0.1100814269096549</v>
      </c>
    </row>
    <row r="15" spans="1:22" outlineLevel="1">
      <c r="A15" t="s">
        <v>97</v>
      </c>
      <c r="I15">
        <v>898.9</v>
      </c>
      <c r="K15" s="20">
        <f>(I15/I5)</f>
        <v>0.58778526123062835</v>
      </c>
      <c r="M15">
        <v>908.7</v>
      </c>
      <c r="O15" s="20">
        <f>(M15/M5)</f>
        <v>0.48755231247987985</v>
      </c>
      <c r="Q15">
        <v>934.6</v>
      </c>
      <c r="S15" s="20">
        <f>(Q15/Q5)</f>
        <v>0.36238852268321053</v>
      </c>
    </row>
    <row r="16" spans="1:22" outlineLevel="1">
      <c r="A16" t="s">
        <v>98</v>
      </c>
      <c r="I16">
        <v>88.9</v>
      </c>
      <c r="K16" s="20">
        <f>(I16/I5)</f>
        <v>5.8131171124043687E-2</v>
      </c>
      <c r="M16">
        <v>102.9</v>
      </c>
      <c r="O16" s="20">
        <f>(M16/M5)</f>
        <v>5.5209786457774447E-2</v>
      </c>
      <c r="Q16">
        <v>121.1</v>
      </c>
      <c r="S16" s="20">
        <f>(Q16/Q5)</f>
        <v>4.6956184567661881E-2</v>
      </c>
    </row>
    <row r="17" spans="1:19" outlineLevel="1">
      <c r="A17" t="s">
        <v>99</v>
      </c>
      <c r="I17" s="53">
        <v>133</v>
      </c>
      <c r="K17" s="20">
        <f>(I17/I5)</f>
        <v>8.6967893807624402E-2</v>
      </c>
      <c r="M17" s="53">
        <v>111.2</v>
      </c>
      <c r="O17" s="20">
        <f>(M17/M5)</f>
        <v>5.9663053975748476E-2</v>
      </c>
      <c r="Q17" s="53">
        <v>86.4</v>
      </c>
      <c r="S17" s="20">
        <f>(Q17/Q5)</f>
        <v>3.3501357115160918E-2</v>
      </c>
    </row>
    <row r="18" spans="1:19" outlineLevel="1">
      <c r="A18" s="50" t="s">
        <v>100</v>
      </c>
      <c r="I18" s="64">
        <f>SUM(I11:I17)</f>
        <v>6789.4999999999991</v>
      </c>
      <c r="K18" s="39">
        <f>(I18/I5)</f>
        <v>4.439612894788465</v>
      </c>
      <c r="M18" s="64">
        <f>SUM(M11:M17)</f>
        <v>7724.7</v>
      </c>
      <c r="O18" s="39">
        <f>(M18/M5)</f>
        <v>4.1445970597703612</v>
      </c>
      <c r="Q18" s="64">
        <f>SUM(Q11:Q17)</f>
        <v>7887.5</v>
      </c>
      <c r="S18" s="39">
        <f>(Q18/Q5)</f>
        <v>3.0583559519193484</v>
      </c>
    </row>
    <row r="20" spans="1:19">
      <c r="A20" s="51" t="s">
        <v>101</v>
      </c>
    </row>
    <row r="21" spans="1:19">
      <c r="A21" t="s">
        <v>102</v>
      </c>
      <c r="M21">
        <v>499.8</v>
      </c>
      <c r="O21" s="20">
        <f>(M21/M5)</f>
        <v>0.26816181993776156</v>
      </c>
    </row>
    <row r="22" spans="1:19">
      <c r="A22" t="s">
        <v>103</v>
      </c>
      <c r="I22">
        <v>371.6</v>
      </c>
      <c r="K22" s="20">
        <f>(I22/I5)</f>
        <v>0.24298698751062581</v>
      </c>
      <c r="M22">
        <v>448.7</v>
      </c>
      <c r="O22" s="20">
        <f>(M22/M5)</f>
        <v>0.24074471509818651</v>
      </c>
      <c r="Q22">
        <v>355.9</v>
      </c>
      <c r="S22" s="20">
        <f>(Q22/Q5)</f>
        <v>0.13799922450562233</v>
      </c>
    </row>
    <row r="23" spans="1:19">
      <c r="A23" t="s">
        <v>104</v>
      </c>
      <c r="I23">
        <v>59.7</v>
      </c>
      <c r="K23" s="20">
        <f>(I23/I5)</f>
        <v>3.9037468122670504E-2</v>
      </c>
      <c r="M23">
        <v>53.8</v>
      </c>
      <c r="O23" s="20">
        <f>(M23/M5)</f>
        <v>2.8865758128554565E-2</v>
      </c>
      <c r="Q23">
        <v>50.6</v>
      </c>
      <c r="S23" s="20">
        <f>(Q23/Q5)</f>
        <v>1.9620007754943776E-2</v>
      </c>
    </row>
    <row r="24" spans="1:19">
      <c r="A24" t="s">
        <v>105</v>
      </c>
      <c r="I24">
        <v>266.7</v>
      </c>
      <c r="K24" s="20">
        <f>(I24/I5)</f>
        <v>0.17439351337213105</v>
      </c>
      <c r="M24">
        <v>262</v>
      </c>
      <c r="O24" s="20">
        <f>(M24/M5)</f>
        <v>0.14057302285652967</v>
      </c>
      <c r="Q24">
        <v>302.89999999999998</v>
      </c>
      <c r="S24" s="20">
        <f>(Q24/Q5)</f>
        <v>0.11744862349747963</v>
      </c>
    </row>
    <row r="25" spans="1:19">
      <c r="A25" t="s">
        <v>106</v>
      </c>
      <c r="I25" s="54">
        <v>795.5</v>
      </c>
      <c r="K25" s="20">
        <f>(I25/I5)</f>
        <v>0.52017262799973851</v>
      </c>
      <c r="M25" s="53">
        <v>991.4</v>
      </c>
      <c r="O25" s="20">
        <f>(M25/M5)</f>
        <v>0.53192402618306689</v>
      </c>
      <c r="Q25" s="53">
        <v>875.4</v>
      </c>
      <c r="S25" s="20">
        <f>(Q25/Q5)</f>
        <v>0.339433889104304</v>
      </c>
    </row>
    <row r="26" spans="1:19" s="109" customFormat="1">
      <c r="A26" s="124" t="s">
        <v>107</v>
      </c>
      <c r="I26" s="123">
        <f>SUM(I21:I25)</f>
        <v>1493.5</v>
      </c>
      <c r="K26" s="115">
        <f>(I26/I5)</f>
        <v>0.97659059700516582</v>
      </c>
      <c r="M26" s="125">
        <f>SUM(M21:M25)</f>
        <v>2255.6999999999998</v>
      </c>
      <c r="O26" s="115">
        <f>(M26/M5)</f>
        <v>1.2102693422040991</v>
      </c>
      <c r="Q26" s="125">
        <f>SUM(Q22:Q25)</f>
        <v>1584.8</v>
      </c>
      <c r="S26" s="115">
        <f>(Q26/Q5)</f>
        <v>0.61450174486234976</v>
      </c>
    </row>
    <row r="28" spans="1:19">
      <c r="A28" t="s">
        <v>108</v>
      </c>
      <c r="I28" s="7">
        <v>1138.5</v>
      </c>
      <c r="K28" s="20">
        <f>(I28/I5)</f>
        <v>0.74445824887203293</v>
      </c>
      <c r="M28" s="7">
        <v>1136.5</v>
      </c>
      <c r="O28" s="20">
        <f>(M28/M5)</f>
        <v>0.6097757270093358</v>
      </c>
      <c r="Q28" s="7">
        <v>1632.9</v>
      </c>
      <c r="S28" s="20">
        <f>(Q28/Q5)</f>
        <v>0.6331523846452114</v>
      </c>
    </row>
    <row r="29" spans="1:19">
      <c r="A29" t="s">
        <v>109</v>
      </c>
      <c r="I29">
        <v>315.3</v>
      </c>
      <c r="K29" s="20">
        <f>(I29/I5)</f>
        <v>0.20617275877852614</v>
      </c>
      <c r="M29">
        <v>341.6</v>
      </c>
      <c r="O29" s="20">
        <f>(M29/M5)</f>
        <v>0.18328146796866618</v>
      </c>
    </row>
    <row r="30" spans="1:19">
      <c r="A30" t="s">
        <v>110</v>
      </c>
      <c r="I30" s="7">
        <v>1141.0999999999999</v>
      </c>
      <c r="K30" s="20">
        <f>(I30/I5)</f>
        <v>0.74615837311188127</v>
      </c>
      <c r="M30" s="7">
        <v>1132.2</v>
      </c>
      <c r="O30" s="20">
        <f>(M30/M5)</f>
        <v>0.60746861251207218</v>
      </c>
      <c r="Q30" s="7">
        <v>1294.5</v>
      </c>
      <c r="S30" s="20">
        <f>(Q30/Q5)</f>
        <v>0.50193873594416438</v>
      </c>
    </row>
    <row r="31" spans="1:19">
      <c r="A31" t="s">
        <v>111</v>
      </c>
      <c r="I31">
        <v>75.900000000000006</v>
      </c>
      <c r="K31" s="20">
        <f>(I31/I5)</f>
        <v>4.9630549924802203E-2</v>
      </c>
      <c r="M31">
        <v>98.9</v>
      </c>
      <c r="O31" s="20">
        <f>(M31/M5)</f>
        <v>5.3063633437064064E-2</v>
      </c>
      <c r="Q31">
        <v>118.7</v>
      </c>
      <c r="S31" s="20">
        <f>(Q31/Q5)</f>
        <v>4.6025591314462974E-2</v>
      </c>
    </row>
    <row r="32" spans="1:19">
      <c r="A32" t="s">
        <v>112</v>
      </c>
      <c r="I32">
        <v>93.8</v>
      </c>
      <c r="K32" s="20">
        <f>(I32/I5)</f>
        <v>6.1335251422219315E-2</v>
      </c>
      <c r="M32">
        <v>91.9</v>
      </c>
      <c r="O32" s="20">
        <f>(M32/M5)</f>
        <v>4.930786565082091E-2</v>
      </c>
      <c r="Q32">
        <v>91.4</v>
      </c>
      <c r="S32" s="20">
        <f>(Q32/Q5)</f>
        <v>3.5440093059325321E-2</v>
      </c>
    </row>
    <row r="33" spans="1:21">
      <c r="A33" t="s">
        <v>113</v>
      </c>
      <c r="I33" s="53">
        <v>100.9</v>
      </c>
      <c r="K33" s="20">
        <f>(I33/I5)</f>
        <v>6.5977898384881981E-2</v>
      </c>
      <c r="M33" s="53">
        <v>131.9</v>
      </c>
      <c r="O33" s="20">
        <f>(M33/M5)</f>
        <v>7.0769395857924675E-2</v>
      </c>
      <c r="Q33" s="53">
        <v>560.79999999999995</v>
      </c>
      <c r="S33" s="20">
        <f>(Q33/Q5)</f>
        <v>0.21744862349747962</v>
      </c>
    </row>
    <row r="34" spans="1:21">
      <c r="A34" t="s">
        <v>114</v>
      </c>
    </row>
    <row r="35" spans="1:21">
      <c r="A35" s="51" t="s">
        <v>115</v>
      </c>
      <c r="I35" s="64">
        <f>SUM(I26:I33)</f>
        <v>4359</v>
      </c>
      <c r="K35" s="39">
        <f>(I35/I5)</f>
        <v>2.8503236774995098</v>
      </c>
      <c r="M35" s="64">
        <f>SUM(M26:M33)</f>
        <v>5188.6999999999989</v>
      </c>
      <c r="O35" s="39">
        <f>(M35/M5)</f>
        <v>2.7839360446399821</v>
      </c>
      <c r="Q35" s="64">
        <f>SUM(Q26:Q33)</f>
        <v>5283.0999999999995</v>
      </c>
      <c r="S35" s="39">
        <f>(Q35/Q5)</f>
        <v>2.0485071733229931</v>
      </c>
    </row>
    <row r="37" spans="1:21">
      <c r="A37" s="52" t="s">
        <v>116</v>
      </c>
    </row>
    <row r="38" spans="1:21">
      <c r="A38" t="s">
        <v>117</v>
      </c>
      <c r="I38">
        <v>1</v>
      </c>
      <c r="K38" s="20">
        <f>(I38/I5)</f>
        <v>6.5389393840319099E-4</v>
      </c>
      <c r="M38">
        <v>1</v>
      </c>
      <c r="O38" s="20">
        <f>(M38/M5)</f>
        <v>5.3653825517759415E-4</v>
      </c>
      <c r="Q38">
        <v>1</v>
      </c>
      <c r="S38" s="20">
        <f>(Q38/Q5)</f>
        <v>3.8774718883288094E-4</v>
      </c>
    </row>
    <row r="39" spans="1:21">
      <c r="A39" t="s">
        <v>118</v>
      </c>
      <c r="I39">
        <v>0.3</v>
      </c>
      <c r="K39" s="20">
        <f>(I39/I5)</f>
        <v>1.9616818152095729E-4</v>
      </c>
      <c r="M39">
        <v>0.3</v>
      </c>
      <c r="O39" s="20">
        <f>(M39/M5)</f>
        <v>1.6096147655327825E-4</v>
      </c>
      <c r="Q39">
        <v>0.3</v>
      </c>
      <c r="S39" s="20">
        <f>(Q39/Q5)</f>
        <v>1.1632415664986428E-4</v>
      </c>
    </row>
    <row r="40" spans="1:21">
      <c r="A40" t="s">
        <v>119</v>
      </c>
      <c r="I40" s="7">
        <v>2824.3</v>
      </c>
      <c r="K40" s="20">
        <f>(I40/I5)</f>
        <v>1.8467926502321326</v>
      </c>
      <c r="M40" s="7">
        <v>2748.8</v>
      </c>
      <c r="O40" s="20">
        <f>(M40/M5)</f>
        <v>1.4748363558321709</v>
      </c>
      <c r="Q40" s="7">
        <v>2667.1</v>
      </c>
      <c r="S40" s="20">
        <f>(Q40/Q5)</f>
        <v>1.0341605273361767</v>
      </c>
    </row>
    <row r="41" spans="1:21">
      <c r="A41" t="s">
        <v>120</v>
      </c>
      <c r="I41" s="7">
        <v>6598.2</v>
      </c>
      <c r="K41" s="20">
        <f>(I41/I5)</f>
        <v>4.3145229843719353</v>
      </c>
      <c r="M41" s="7">
        <v>6274.9</v>
      </c>
      <c r="O41" s="20">
        <f>(M41/M5)</f>
        <v>3.3667238974138853</v>
      </c>
      <c r="Q41" s="7">
        <v>5872.9</v>
      </c>
      <c r="S41" s="20">
        <f>(Q41/Q5)</f>
        <v>2.2772004652966267</v>
      </c>
    </row>
    <row r="42" spans="1:21">
      <c r="A42" t="s">
        <v>121</v>
      </c>
      <c r="I42" s="55">
        <v>-6797.3</v>
      </c>
      <c r="K42" s="65">
        <f>(I42/I5)</f>
        <v>-4.4447132675080105</v>
      </c>
      <c r="M42" s="55">
        <v>-6308.7</v>
      </c>
      <c r="O42" s="65">
        <f>(M42/M5)</f>
        <v>-3.3848588904388883</v>
      </c>
      <c r="Q42" s="55">
        <v>-5816.1</v>
      </c>
      <c r="S42" s="65">
        <f>(Q42/Q5)</f>
        <v>-2.255176424970919</v>
      </c>
    </row>
    <row r="43" spans="1:21">
      <c r="A43" t="s">
        <v>122</v>
      </c>
      <c r="I43" s="56">
        <v>-196</v>
      </c>
      <c r="K43" s="65">
        <f>(I43/I5)</f>
        <v>-0.12816321192702543</v>
      </c>
      <c r="M43" s="57">
        <v>-180.3</v>
      </c>
      <c r="O43" s="65">
        <f>(M43/M5)</f>
        <v>-9.6737847408520233E-2</v>
      </c>
      <c r="Q43" s="56">
        <v>-120.8</v>
      </c>
      <c r="S43" s="65">
        <f>(Q43/Q5)</f>
        <v>-4.683986041101202E-2</v>
      </c>
    </row>
    <row r="44" spans="1:21" s="89" customFormat="1">
      <c r="A44" s="130" t="s">
        <v>123</v>
      </c>
      <c r="I44" s="131">
        <f>SUM(I38:I43)</f>
        <v>2430.4999999999991</v>
      </c>
      <c r="K44" s="132">
        <f>(I44/I5)</f>
        <v>1.5892892172889552</v>
      </c>
      <c r="M44" s="133">
        <f>SUM(M38:M43)</f>
        <v>2536</v>
      </c>
      <c r="O44" s="132">
        <f>(M44/M5)</f>
        <v>1.3606610151303788</v>
      </c>
      <c r="Q44" s="131">
        <f>SUM(Q38:Q43)</f>
        <v>2604.3999999999987</v>
      </c>
      <c r="S44" s="128">
        <f>(Q44/Q5)</f>
        <v>1.0098487785963546</v>
      </c>
      <c r="U44" s="89">
        <v>2693.1</v>
      </c>
    </row>
    <row r="45" spans="1:21">
      <c r="I45" s="53"/>
      <c r="M45" s="53"/>
      <c r="Q45" s="53"/>
    </row>
    <row r="46" spans="1:21">
      <c r="A46" s="6" t="s">
        <v>124</v>
      </c>
      <c r="I46" s="64">
        <f>SUM(I35,I44)</f>
        <v>6789.4999999999991</v>
      </c>
      <c r="K46" s="39">
        <f>(I46/I5)</f>
        <v>4.439612894788465</v>
      </c>
      <c r="M46" s="64">
        <f>SUM(M35,M44)</f>
        <v>7724.6999999999989</v>
      </c>
      <c r="O46" s="39">
        <f>(M46/M5)</f>
        <v>4.1445970597703612</v>
      </c>
      <c r="Q46" s="64">
        <f>SUM(Q35,Q44)</f>
        <v>7887.4999999999982</v>
      </c>
      <c r="S46" s="39">
        <f>(Q46/Q5)</f>
        <v>3.0583559519193479</v>
      </c>
    </row>
    <row r="51" spans="1:16">
      <c r="B51" s="66"/>
      <c r="C51" s="66"/>
      <c r="D51" s="66"/>
    </row>
    <row r="52" spans="1:16">
      <c r="A52" s="66" t="s">
        <v>125</v>
      </c>
    </row>
    <row r="53" spans="1:16">
      <c r="E53" s="177" t="s">
        <v>126</v>
      </c>
      <c r="F53" s="178"/>
      <c r="G53" s="178"/>
      <c r="H53" s="178"/>
      <c r="I53" s="178"/>
      <c r="J53" s="178"/>
      <c r="K53" s="178"/>
      <c r="L53" s="178"/>
      <c r="M53" s="178"/>
      <c r="N53" s="178"/>
      <c r="O53" s="178"/>
      <c r="P53" s="179"/>
    </row>
    <row r="54" spans="1:16">
      <c r="E54" s="174" t="s">
        <v>127</v>
      </c>
      <c r="F54" s="175"/>
      <c r="G54" s="175"/>
      <c r="H54" s="175"/>
      <c r="I54" s="175"/>
      <c r="J54" s="175"/>
      <c r="K54" s="175"/>
      <c r="L54" s="175"/>
      <c r="M54" s="175"/>
      <c r="N54" s="175"/>
      <c r="O54" s="175"/>
      <c r="P54" s="176"/>
    </row>
    <row r="55" spans="1:16">
      <c r="E55" s="171" t="s">
        <v>128</v>
      </c>
      <c r="F55" s="172"/>
      <c r="G55" s="172"/>
      <c r="H55" s="172"/>
      <c r="I55" s="172"/>
      <c r="J55" s="172"/>
      <c r="K55" s="172"/>
      <c r="L55" s="172"/>
      <c r="M55" s="172"/>
      <c r="N55" s="172"/>
      <c r="O55" s="172"/>
      <c r="P55" s="173"/>
    </row>
  </sheetData>
  <mergeCells count="3">
    <mergeCell ref="E55:P55"/>
    <mergeCell ref="E54:P54"/>
    <mergeCell ref="E53:P53"/>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6FA0EF-D5E2-4144-95A1-7EBB6DCA1330}">
  <sheetPr>
    <tabColor rgb="FFF792D4"/>
  </sheetPr>
  <dimension ref="B2:AA84"/>
  <sheetViews>
    <sheetView tabSelected="1" topLeftCell="P1" workbookViewId="0">
      <selection activeCell="U12" sqref="U12"/>
    </sheetView>
  </sheetViews>
  <sheetFormatPr defaultRowHeight="15"/>
  <cols>
    <col min="5" max="5" width="19.7109375" bestFit="1" customWidth="1"/>
    <col min="20" max="20" width="16.140625" customWidth="1"/>
    <col min="21" max="21" width="13.5703125" customWidth="1"/>
    <col min="22" max="22" width="13.42578125" customWidth="1"/>
  </cols>
  <sheetData>
    <row r="2" spans="2:27">
      <c r="Y2" s="135">
        <v>45383</v>
      </c>
    </row>
    <row r="3" spans="2:27">
      <c r="E3" s="139" t="s">
        <v>129</v>
      </c>
      <c r="P3" s="142" t="s">
        <v>130</v>
      </c>
      <c r="Q3" s="143"/>
      <c r="R3" s="143"/>
      <c r="S3" s="143" t="s">
        <v>131</v>
      </c>
      <c r="T3" s="143"/>
      <c r="U3" s="143"/>
      <c r="V3" s="143" t="s">
        <v>132</v>
      </c>
      <c r="W3" s="143"/>
      <c r="X3" s="143"/>
      <c r="Y3" s="143" t="s">
        <v>133</v>
      </c>
      <c r="Z3" s="143"/>
      <c r="AA3" s="144"/>
    </row>
    <row r="4" spans="2:27">
      <c r="B4" s="138" t="s">
        <v>134</v>
      </c>
      <c r="E4" s="136">
        <f>'Balance Sheet'!I35/'Balance Sheet'!I46</f>
        <v>0.64202076736136693</v>
      </c>
      <c r="G4" t="s">
        <v>135</v>
      </c>
      <c r="P4" s="145">
        <f>'Balance Sheet'!M44+'Balance Sheet'!I44/2</f>
        <v>3751.2499999999995</v>
      </c>
      <c r="Q4">
        <v>2023</v>
      </c>
      <c r="S4">
        <f>'Balance Sheet'!M12+'Balance Sheet'!I12/2</f>
        <v>1447.25</v>
      </c>
      <c r="T4">
        <v>2023</v>
      </c>
      <c r="V4">
        <f>1.3</f>
        <v>1.3</v>
      </c>
      <c r="W4">
        <v>2023</v>
      </c>
      <c r="Y4">
        <v>116.67</v>
      </c>
      <c r="Z4">
        <v>2023</v>
      </c>
      <c r="AA4" s="146"/>
    </row>
    <row r="5" spans="2:27">
      <c r="B5" s="138" t="s">
        <v>136</v>
      </c>
      <c r="E5" s="136">
        <f>'Balance Sheet'!I11/'Balance Sheet'!I26</f>
        <v>2.2257114161365914</v>
      </c>
      <c r="G5" t="s">
        <v>137</v>
      </c>
      <c r="P5" s="145">
        <f>'Balance Sheet'!Q44+'Balance Sheet'!M44/2</f>
        <v>3872.3999999999987</v>
      </c>
      <c r="Q5">
        <v>2022</v>
      </c>
      <c r="S5">
        <f>'Balance Sheet'!Q12+'Balance Sheet'!M12/2</f>
        <v>1498.75</v>
      </c>
      <c r="T5">
        <v>2022</v>
      </c>
      <c r="V5">
        <f>1.3</f>
        <v>1.3</v>
      </c>
      <c r="W5">
        <v>2022</v>
      </c>
      <c r="Y5">
        <v>112</v>
      </c>
      <c r="Z5">
        <v>2022</v>
      </c>
      <c r="AA5" s="146"/>
    </row>
    <row r="6" spans="2:27">
      <c r="B6" s="138" t="s">
        <v>138</v>
      </c>
      <c r="E6" s="34">
        <f>'Cash Flow Statement'!I22-'Cash Flow Statement'!I25</f>
        <v>628.5</v>
      </c>
      <c r="G6" t="s">
        <v>139</v>
      </c>
      <c r="P6" s="145">
        <f>'Balance Sheet'!U44+'Balance Sheet'!Q44/2</f>
        <v>3995.2999999999993</v>
      </c>
      <c r="Q6">
        <v>2021</v>
      </c>
      <c r="S6">
        <f>'Balance Sheet'!V12+'Balance Sheet'!Q12/2</f>
        <v>1486.5</v>
      </c>
      <c r="T6">
        <v>2021</v>
      </c>
      <c r="V6">
        <f>1.3</f>
        <v>1.3</v>
      </c>
      <c r="W6">
        <v>2021</v>
      </c>
      <c r="Y6">
        <v>119.94</v>
      </c>
      <c r="Z6">
        <v>2021</v>
      </c>
      <c r="AA6" s="146"/>
    </row>
    <row r="7" spans="2:27">
      <c r="B7" s="138" t="s">
        <v>140</v>
      </c>
      <c r="E7" s="20">
        <f>'Income Statement'!B28/'Capital Structure'!P4</f>
        <v>0.18444518493835391</v>
      </c>
      <c r="G7" t="s">
        <v>141</v>
      </c>
      <c r="P7" s="145"/>
      <c r="AA7" s="146"/>
    </row>
    <row r="8" spans="2:27">
      <c r="B8" s="138"/>
      <c r="E8" s="20">
        <f>'Income Statement'!B42/'Income Statement'!B10</f>
        <v>8.1119250108634924E-2</v>
      </c>
      <c r="G8" t="s">
        <v>142</v>
      </c>
      <c r="P8" s="145" t="s">
        <v>143</v>
      </c>
      <c r="S8" t="s">
        <v>144</v>
      </c>
      <c r="AA8" s="146"/>
    </row>
    <row r="9" spans="2:27">
      <c r="B9" s="138"/>
      <c r="E9" s="136">
        <f>'Income Statement'!B10/'Capital Structure'!S4</f>
        <v>4.4523060977716362</v>
      </c>
      <c r="G9" t="s">
        <v>145</v>
      </c>
      <c r="P9" s="145">
        <f>Y4*S9</f>
        <v>4554.7968000000001</v>
      </c>
      <c r="Q9">
        <v>2023</v>
      </c>
      <c r="S9">
        <v>39.04</v>
      </c>
      <c r="T9">
        <v>2023</v>
      </c>
      <c r="AA9" s="146"/>
    </row>
    <row r="10" spans="2:27">
      <c r="B10" s="138"/>
      <c r="E10" s="136">
        <f>'Balance Sheet'!I28/('Balance Sheet'!I28+'Balance Sheet'!I44)</f>
        <v>0.31899691790417489</v>
      </c>
      <c r="G10" t="s">
        <v>146</v>
      </c>
      <c r="P10" s="145">
        <f>Y5*S9</f>
        <v>4372.4799999999996</v>
      </c>
      <c r="Q10">
        <v>2022</v>
      </c>
      <c r="S10">
        <v>45</v>
      </c>
      <c r="T10">
        <v>2022</v>
      </c>
      <c r="AA10" s="146"/>
    </row>
    <row r="11" spans="2:27">
      <c r="B11" s="138"/>
      <c r="P11" s="145">
        <f>Y6*S9</f>
        <v>4682.4575999999997</v>
      </c>
      <c r="Q11">
        <v>2021</v>
      </c>
      <c r="S11">
        <v>48.3</v>
      </c>
      <c r="T11">
        <v>2021</v>
      </c>
      <c r="U11" t="s">
        <v>147</v>
      </c>
      <c r="AA11" s="146"/>
    </row>
    <row r="12" spans="2:27">
      <c r="B12" s="138" t="s">
        <v>148</v>
      </c>
      <c r="E12" s="34">
        <f>'Balance Sheet'!I46</f>
        <v>6789.4999999999991</v>
      </c>
      <c r="G12" t="s">
        <v>149</v>
      </c>
      <c r="P12" s="147"/>
      <c r="Q12" s="148"/>
      <c r="R12" s="148"/>
      <c r="S12" s="148"/>
      <c r="T12" s="148"/>
      <c r="U12" s="148"/>
      <c r="V12" s="148"/>
      <c r="W12" s="148"/>
      <c r="X12" s="148"/>
      <c r="Y12" s="148"/>
      <c r="Z12" s="148"/>
      <c r="AA12" s="149"/>
    </row>
    <row r="13" spans="2:27">
      <c r="B13" s="138"/>
    </row>
    <row r="14" spans="2:27">
      <c r="B14" s="138" t="s">
        <v>150</v>
      </c>
      <c r="E14" s="34">
        <f>'Income Statement'!B10-'Income Statement'!B11-'Cash Flow Statement'!I22</f>
        <v>8310.4000000000015</v>
      </c>
      <c r="G14" t="s">
        <v>151</v>
      </c>
    </row>
    <row r="15" spans="2:27">
      <c r="B15" s="138" t="s">
        <v>152</v>
      </c>
      <c r="E15" s="34">
        <f>'Income Statement'!B42</f>
        <v>522.70000000000005</v>
      </c>
      <c r="G15" t="s">
        <v>153</v>
      </c>
    </row>
    <row r="16" spans="2:27">
      <c r="B16" s="138" t="s">
        <v>154</v>
      </c>
      <c r="E16">
        <f>'Balance Sheet'!I38+'Balance Sheet'!I39</f>
        <v>1.3</v>
      </c>
      <c r="G16" t="s">
        <v>155</v>
      </c>
      <c r="T16" s="76">
        <v>2023</v>
      </c>
      <c r="U16" s="76">
        <v>2022</v>
      </c>
      <c r="V16" s="76">
        <v>2021</v>
      </c>
    </row>
    <row r="17" spans="2:22">
      <c r="B17" s="138" t="s">
        <v>156</v>
      </c>
      <c r="E17" s="34">
        <f>E15/S9</f>
        <v>13.388831967213116</v>
      </c>
      <c r="G17" t="s">
        <v>157</v>
      </c>
      <c r="Q17" s="138" t="s">
        <v>134</v>
      </c>
      <c r="T17" s="136">
        <v>0.64202077000000002</v>
      </c>
      <c r="U17">
        <v>0.67170246</v>
      </c>
      <c r="V17">
        <v>0.669806656</v>
      </c>
    </row>
    <row r="18" spans="2:22">
      <c r="B18" s="138" t="s">
        <v>158</v>
      </c>
      <c r="E18" s="34">
        <f>P9+'Balance Sheet'!I28-'Balance Sheet'!I5</f>
        <v>4163.9967999999999</v>
      </c>
      <c r="G18" t="s">
        <v>159</v>
      </c>
      <c r="Q18" s="138" t="s">
        <v>136</v>
      </c>
      <c r="T18" s="136">
        <v>2.2257114200000001</v>
      </c>
      <c r="U18">
        <v>1.8696191900000001</v>
      </c>
      <c r="V18">
        <v>2.6552246340000001</v>
      </c>
    </row>
    <row r="19" spans="2:22">
      <c r="B19" s="138"/>
      <c r="E19">
        <v>15470.44</v>
      </c>
      <c r="G19" t="s">
        <v>160</v>
      </c>
      <c r="Q19" s="138" t="s">
        <v>138</v>
      </c>
      <c r="T19" s="34">
        <v>628.5</v>
      </c>
      <c r="U19" s="34">
        <v>1.47</v>
      </c>
      <c r="V19" s="34">
        <v>488.7</v>
      </c>
    </row>
    <row r="20" spans="2:22">
      <c r="B20" s="138"/>
      <c r="E20">
        <v>116.67</v>
      </c>
      <c r="G20" t="s">
        <v>161</v>
      </c>
      <c r="Q20" s="138" t="s">
        <v>140</v>
      </c>
      <c r="T20" s="20">
        <v>0.18440000000000001</v>
      </c>
      <c r="U20" s="20">
        <v>0.19489999999999999</v>
      </c>
      <c r="V20" s="65">
        <v>-1.8700000000000001E-2</v>
      </c>
    </row>
    <row r="21" spans="2:22">
      <c r="B21" s="138"/>
      <c r="E21" s="34">
        <f>'Balance Sheet'!I26+'Balance Sheet'!I28</f>
        <v>2632</v>
      </c>
      <c r="G21" t="s">
        <v>162</v>
      </c>
    </row>
    <row r="22" spans="2:22">
      <c r="B22" s="138"/>
      <c r="Q22" s="138" t="s">
        <v>148</v>
      </c>
      <c r="T22" s="34">
        <v>6789.5</v>
      </c>
      <c r="U22" s="34">
        <v>7724.7</v>
      </c>
      <c r="V22" s="27">
        <v>7887.5</v>
      </c>
    </row>
    <row r="23" spans="2:22">
      <c r="B23" s="138"/>
      <c r="Q23" s="138"/>
      <c r="U23" s="34"/>
    </row>
    <row r="24" spans="2:22">
      <c r="B24" s="151" t="s">
        <v>163</v>
      </c>
      <c r="C24" s="152"/>
      <c r="D24" s="152"/>
      <c r="E24" s="153">
        <v>8.1000000000000003E-2</v>
      </c>
      <c r="F24" s="150" t="s">
        <v>164</v>
      </c>
      <c r="G24" s="150"/>
      <c r="H24" s="150"/>
      <c r="I24" s="150"/>
      <c r="J24" s="150"/>
      <c r="Q24" s="138" t="s">
        <v>150</v>
      </c>
      <c r="T24" s="34">
        <v>8310.4</v>
      </c>
      <c r="U24" s="34">
        <v>5502.6</v>
      </c>
      <c r="V24" s="34">
        <v>4019.9</v>
      </c>
    </row>
    <row r="25" spans="2:22">
      <c r="B25" s="154" t="s">
        <v>165</v>
      </c>
      <c r="C25" s="155"/>
      <c r="D25" s="155"/>
      <c r="E25" s="156">
        <v>0.96</v>
      </c>
      <c r="Q25" s="138" t="s">
        <v>152</v>
      </c>
      <c r="T25" s="34">
        <v>522.70000000000005</v>
      </c>
      <c r="U25" s="34">
        <v>600.1</v>
      </c>
      <c r="V25" s="34">
        <v>121.1</v>
      </c>
    </row>
    <row r="26" spans="2:22">
      <c r="B26" s="138"/>
      <c r="Q26" s="138" t="s">
        <v>154</v>
      </c>
      <c r="T26">
        <v>1.3</v>
      </c>
      <c r="U26">
        <v>1.3</v>
      </c>
      <c r="V26">
        <v>1.3</v>
      </c>
    </row>
    <row r="27" spans="2:22">
      <c r="B27" s="138"/>
      <c r="Q27" s="138" t="s">
        <v>156</v>
      </c>
      <c r="T27" s="34">
        <v>402.08</v>
      </c>
      <c r="U27" s="34">
        <v>461.62</v>
      </c>
      <c r="V27" s="34">
        <v>93.15</v>
      </c>
    </row>
    <row r="28" spans="2:22">
      <c r="B28" s="138"/>
      <c r="E28" s="140" t="s">
        <v>166</v>
      </c>
      <c r="Q28" s="138" t="s">
        <v>158</v>
      </c>
      <c r="T28" s="34">
        <v>15079.64</v>
      </c>
      <c r="U28" s="34">
        <v>14123.9</v>
      </c>
      <c r="V28" s="34">
        <v>14957.94</v>
      </c>
    </row>
    <row r="29" spans="2:22">
      <c r="B29" s="138" t="s">
        <v>134</v>
      </c>
      <c r="E29" s="136">
        <f>'Balance Sheet'!M35/'Balance Sheet'!M46</f>
        <v>0.67170246093699426</v>
      </c>
      <c r="G29" t="s">
        <v>135</v>
      </c>
    </row>
    <row r="30" spans="2:22">
      <c r="B30" s="138" t="s">
        <v>136</v>
      </c>
      <c r="E30" s="136">
        <f>'Balance Sheet'!M11/'Balance Sheet'!M26</f>
        <v>1.8696191869486194</v>
      </c>
      <c r="G30" t="s">
        <v>137</v>
      </c>
    </row>
    <row r="31" spans="2:22">
      <c r="B31" s="138" t="s">
        <v>138</v>
      </c>
      <c r="E31" s="34">
        <f>'Cash Flow Statement'!O22-'Cash Flow Statement'!O25</f>
        <v>1.4710881519746708</v>
      </c>
      <c r="G31" t="s">
        <v>139</v>
      </c>
    </row>
    <row r="32" spans="2:22">
      <c r="B32" s="138" t="s">
        <v>140</v>
      </c>
      <c r="E32" s="20">
        <f>'Income Statement'!D28/'Capital Structure'!P5</f>
        <v>0.19486623282718735</v>
      </c>
      <c r="G32" t="s">
        <v>141</v>
      </c>
    </row>
    <row r="33" spans="2:7">
      <c r="B33" s="138"/>
      <c r="E33" s="20">
        <f>'Income Statement'!D42/'Income Statement'!D10</f>
        <v>9.6502371954651445E-2</v>
      </c>
      <c r="G33" t="s">
        <v>142</v>
      </c>
    </row>
    <row r="34" spans="2:7">
      <c r="B34" s="138"/>
      <c r="E34">
        <f>'Income Statement'!D10/'Capital Structure'!S5</f>
        <v>4.1491242702251876</v>
      </c>
      <c r="G34" t="s">
        <v>145</v>
      </c>
    </row>
    <row r="35" spans="2:7">
      <c r="B35" s="138"/>
      <c r="E35" s="136">
        <f>'Balance Sheet'!M28/('Balance Sheet'!M28+'Balance Sheet'!M35)</f>
        <v>0.17967811294504524</v>
      </c>
      <c r="G35" t="s">
        <v>146</v>
      </c>
    </row>
    <row r="36" spans="2:7">
      <c r="B36" s="138"/>
    </row>
    <row r="37" spans="2:7">
      <c r="B37" s="138" t="s">
        <v>148</v>
      </c>
      <c r="E37" s="34">
        <f>'Balance Sheet'!M46</f>
        <v>7724.6999999999989</v>
      </c>
      <c r="G37" t="s">
        <v>149</v>
      </c>
    </row>
    <row r="38" spans="2:7">
      <c r="B38" s="138"/>
    </row>
    <row r="39" spans="2:7">
      <c r="B39" s="138" t="s">
        <v>150</v>
      </c>
      <c r="E39" s="34">
        <f>'Income Statement'!D10-'Cash Flow Statement'!M22</f>
        <v>5502.6</v>
      </c>
      <c r="G39" t="s">
        <v>151</v>
      </c>
    </row>
    <row r="40" spans="2:7">
      <c r="B40" s="138" t="s">
        <v>152</v>
      </c>
      <c r="E40" s="34">
        <f>'Income Statement'!D42</f>
        <v>600.1</v>
      </c>
      <c r="G40" t="s">
        <v>153</v>
      </c>
    </row>
    <row r="41" spans="2:7">
      <c r="B41" s="138" t="s">
        <v>154</v>
      </c>
      <c r="E41">
        <f>'Balance Sheet'!M38+'Balance Sheet'!M39</f>
        <v>1.3</v>
      </c>
      <c r="G41" t="s">
        <v>155</v>
      </c>
    </row>
    <row r="42" spans="2:7">
      <c r="B42" s="138" t="s">
        <v>156</v>
      </c>
      <c r="E42" s="34">
        <f>E40/S10</f>
        <v>13.335555555555556</v>
      </c>
      <c r="G42" t="s">
        <v>157</v>
      </c>
    </row>
    <row r="43" spans="2:7">
      <c r="B43" s="138" t="s">
        <v>158</v>
      </c>
      <c r="E43" s="34">
        <f>P10+'Balance Sheet'!M28-'Balance Sheet'!M5</f>
        <v>3645.1799999999994</v>
      </c>
      <c r="G43" t="s">
        <v>159</v>
      </c>
    </row>
    <row r="44" spans="2:7">
      <c r="B44" s="138"/>
      <c r="E44" s="34">
        <v>14851.2</v>
      </c>
      <c r="G44" t="s">
        <v>160</v>
      </c>
    </row>
    <row r="45" spans="2:7">
      <c r="B45" s="138"/>
      <c r="E45">
        <v>112</v>
      </c>
      <c r="G45" t="s">
        <v>161</v>
      </c>
    </row>
    <row r="46" spans="2:7">
      <c r="B46" s="138"/>
      <c r="E46" s="34">
        <f>'Balance Sheet'!M26+'Balance Sheet'!M28</f>
        <v>3392.2</v>
      </c>
      <c r="G46" t="s">
        <v>162</v>
      </c>
    </row>
    <row r="47" spans="2:7">
      <c r="B47" s="138"/>
    </row>
    <row r="48" spans="2:7">
      <c r="B48" s="138"/>
    </row>
    <row r="49" spans="2:7">
      <c r="B49" s="138"/>
      <c r="E49" s="141" t="s">
        <v>167</v>
      </c>
    </row>
    <row r="50" spans="2:7">
      <c r="B50" s="138" t="s">
        <v>134</v>
      </c>
      <c r="E50" s="137">
        <f>'Balance Sheet'!Q35/'Balance Sheet'!Q46</f>
        <v>0.66980665610142642</v>
      </c>
      <c r="G50" t="s">
        <v>135</v>
      </c>
    </row>
    <row r="51" spans="2:7">
      <c r="B51" s="138" t="s">
        <v>136</v>
      </c>
      <c r="E51" s="137">
        <f>'Balance Sheet'!Q11/'Balance Sheet'!Q26</f>
        <v>2.6552246340232206</v>
      </c>
      <c r="G51" t="s">
        <v>137</v>
      </c>
    </row>
    <row r="52" spans="2:7">
      <c r="B52" s="138" t="s">
        <v>138</v>
      </c>
      <c r="E52" s="34">
        <f>'Cash Flow Statement'!Q22-'Cash Flow Statement'!Q25</f>
        <v>488.7</v>
      </c>
      <c r="G52" t="s">
        <v>139</v>
      </c>
    </row>
    <row r="53" spans="2:7">
      <c r="B53" s="138" t="s">
        <v>140</v>
      </c>
      <c r="E53" s="65">
        <f>'Income Statement'!F28/'Capital Structure'!P6</f>
        <v>-1.8721998348058971E-2</v>
      </c>
      <c r="G53" t="s">
        <v>141</v>
      </c>
    </row>
    <row r="54" spans="2:7">
      <c r="B54" s="138"/>
      <c r="E54" s="20">
        <f>'Income Statement'!F42/'Income Statement'!F10</f>
        <v>2.7517724050172693E-2</v>
      </c>
      <c r="G54" t="s">
        <v>142</v>
      </c>
    </row>
    <row r="55" spans="2:7">
      <c r="B55" s="138"/>
      <c r="E55">
        <f>'Income Statement'!F10/'Capital Structure'!S6</f>
        <v>2.9605112680793813</v>
      </c>
      <c r="G55" t="s">
        <v>145</v>
      </c>
    </row>
    <row r="56" spans="2:7">
      <c r="B56" s="138"/>
      <c r="E56" s="137">
        <f>'Balance Sheet'!Q28/('Balance Sheet'!Q28+'Balance Sheet'!Q44)</f>
        <v>0.38536332098270132</v>
      </c>
      <c r="G56" t="s">
        <v>146</v>
      </c>
    </row>
    <row r="57" spans="2:7">
      <c r="B57" s="138"/>
    </row>
    <row r="58" spans="2:7">
      <c r="B58" s="138" t="s">
        <v>148</v>
      </c>
      <c r="E58" s="34">
        <f>'Balance Sheet'!Q46</f>
        <v>7887.4999999999982</v>
      </c>
      <c r="G58" t="s">
        <v>149</v>
      </c>
    </row>
    <row r="59" spans="2:7">
      <c r="B59" s="138"/>
    </row>
    <row r="60" spans="2:7">
      <c r="B60" s="138" t="s">
        <v>150</v>
      </c>
      <c r="E60" s="34">
        <f>'Income Statement'!F10-'Cash Flow Statement'!Q22</f>
        <v>4019.9</v>
      </c>
      <c r="G60" t="s">
        <v>151</v>
      </c>
    </row>
    <row r="61" spans="2:7">
      <c r="B61" s="138" t="s">
        <v>152</v>
      </c>
      <c r="E61" s="34">
        <f>'Income Statement'!F42</f>
        <v>121.1</v>
      </c>
      <c r="G61" t="s">
        <v>153</v>
      </c>
    </row>
    <row r="62" spans="2:7">
      <c r="B62" s="138" t="s">
        <v>154</v>
      </c>
      <c r="E62">
        <f>'Balance Sheet'!Q38+'Balance Sheet'!Q39</f>
        <v>1.3</v>
      </c>
      <c r="G62" t="s">
        <v>155</v>
      </c>
    </row>
    <row r="63" spans="2:7">
      <c r="B63" s="138" t="s">
        <v>156</v>
      </c>
      <c r="E63" s="34">
        <f>E61/S11</f>
        <v>2.5072463768115942</v>
      </c>
      <c r="G63" t="s">
        <v>157</v>
      </c>
    </row>
    <row r="64" spans="2:7">
      <c r="B64" s="138" t="s">
        <v>158</v>
      </c>
      <c r="E64" s="34">
        <f>P11+'Balance Sheet'!Q28-'Balance Sheet'!Q5</f>
        <v>3736.3575999999994</v>
      </c>
      <c r="G64" t="s">
        <v>159</v>
      </c>
    </row>
    <row r="65" spans="5:17">
      <c r="E65" s="34">
        <v>15904.04</v>
      </c>
      <c r="G65" t="s">
        <v>160</v>
      </c>
    </row>
    <row r="66" spans="5:17">
      <c r="E66">
        <v>119.94</v>
      </c>
      <c r="G66" t="s">
        <v>161</v>
      </c>
    </row>
    <row r="67" spans="5:17">
      <c r="E67" s="34">
        <f>'Balance Sheet'!Q26+'Balance Sheet'!Q28</f>
        <v>3217.7</v>
      </c>
      <c r="G67" t="s">
        <v>162</v>
      </c>
    </row>
    <row r="70" spans="5:17">
      <c r="H70" s="160" t="s">
        <v>168</v>
      </c>
      <c r="I70" s="158"/>
      <c r="J70" s="158"/>
      <c r="K70" s="158"/>
      <c r="L70" s="158"/>
      <c r="M70" s="158"/>
      <c r="N70" s="158"/>
      <c r="O70" s="158"/>
      <c r="P70" s="158"/>
      <c r="Q70" s="159"/>
    </row>
    <row r="71" spans="5:17">
      <c r="H71" s="180" t="s">
        <v>169</v>
      </c>
      <c r="I71" s="175"/>
      <c r="J71" s="175"/>
      <c r="K71" s="175"/>
      <c r="L71" s="175"/>
      <c r="M71" s="175"/>
      <c r="N71" s="175"/>
      <c r="O71" s="175"/>
      <c r="P71" s="175"/>
      <c r="Q71" s="181"/>
    </row>
    <row r="72" spans="5:17">
      <c r="H72" s="180" t="s">
        <v>170</v>
      </c>
      <c r="I72" s="175"/>
      <c r="J72" s="175"/>
      <c r="K72" s="175"/>
      <c r="L72" s="175"/>
      <c r="M72" s="175"/>
      <c r="N72" s="175"/>
      <c r="O72" s="175"/>
      <c r="P72" s="175"/>
      <c r="Q72" s="181"/>
    </row>
    <row r="73" spans="5:17">
      <c r="H73" s="180" t="s">
        <v>171</v>
      </c>
      <c r="I73" s="175"/>
      <c r="J73" s="175"/>
      <c r="K73" s="175"/>
      <c r="L73" s="175"/>
      <c r="M73" s="175"/>
      <c r="N73" s="175"/>
      <c r="O73" s="175"/>
      <c r="P73" s="175"/>
      <c r="Q73" s="181"/>
    </row>
    <row r="74" spans="5:17">
      <c r="H74" s="180" t="s">
        <v>172</v>
      </c>
      <c r="I74" s="175"/>
      <c r="J74" s="175"/>
      <c r="K74" s="175"/>
      <c r="L74" s="175"/>
      <c r="M74" s="175"/>
      <c r="N74" s="175"/>
      <c r="O74" s="175"/>
      <c r="P74" s="175"/>
      <c r="Q74" s="181"/>
    </row>
    <row r="75" spans="5:17">
      <c r="H75" s="180" t="s">
        <v>173</v>
      </c>
      <c r="I75" s="175"/>
      <c r="J75" s="175"/>
      <c r="K75" s="175"/>
      <c r="L75" s="175"/>
      <c r="M75" s="175"/>
      <c r="N75" s="175"/>
      <c r="O75" s="175"/>
      <c r="P75" s="175"/>
      <c r="Q75" s="181"/>
    </row>
    <row r="76" spans="5:17">
      <c r="H76" s="180" t="s">
        <v>174</v>
      </c>
      <c r="I76" s="175"/>
      <c r="J76" s="175"/>
      <c r="K76" s="175"/>
      <c r="L76" s="175"/>
      <c r="M76" s="175"/>
      <c r="N76" s="175"/>
      <c r="O76" s="175"/>
      <c r="P76" s="175"/>
      <c r="Q76" s="181"/>
    </row>
    <row r="77" spans="5:17">
      <c r="H77" s="180" t="s">
        <v>175</v>
      </c>
      <c r="I77" s="175"/>
      <c r="J77" s="175"/>
      <c r="K77" s="175"/>
      <c r="L77" s="175"/>
      <c r="M77" s="175"/>
      <c r="N77" s="175"/>
      <c r="O77" s="175"/>
      <c r="P77" s="175"/>
      <c r="Q77" s="181"/>
    </row>
    <row r="78" spans="5:17">
      <c r="H78" s="182" t="s">
        <v>176</v>
      </c>
      <c r="I78" s="183"/>
      <c r="J78" s="183"/>
      <c r="K78" s="183"/>
      <c r="L78" s="183"/>
      <c r="M78" s="183"/>
      <c r="N78" s="183"/>
      <c r="O78" s="183"/>
      <c r="P78" s="183"/>
      <c r="Q78" s="184"/>
    </row>
    <row r="83" spans="8:8" ht="16.5">
      <c r="H83" s="157" t="s">
        <v>177</v>
      </c>
    </row>
    <row r="84" spans="8:8">
      <c r="H84" t="s">
        <v>178</v>
      </c>
    </row>
  </sheetData>
  <mergeCells count="8">
    <mergeCell ref="H77:Q77"/>
    <mergeCell ref="H78:Q78"/>
    <mergeCell ref="H71:Q71"/>
    <mergeCell ref="H72:Q72"/>
    <mergeCell ref="H73:Q73"/>
    <mergeCell ref="H74:Q74"/>
    <mergeCell ref="H75:Q75"/>
    <mergeCell ref="H76:Q76"/>
  </mergeCells>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30E560-1335-4201-AE3F-014F68B88F3F}">
  <sheetPr>
    <tabColor rgb="FFC00000"/>
  </sheetPr>
  <dimension ref="A3:V54"/>
  <sheetViews>
    <sheetView topLeftCell="D23" workbookViewId="0">
      <selection activeCell="K8" sqref="K8"/>
    </sheetView>
  </sheetViews>
  <sheetFormatPr defaultRowHeight="15" outlineLevelRow="1"/>
  <cols>
    <col min="9" max="9" width="11.7109375" customWidth="1"/>
    <col min="11" max="11" width="11.140625" customWidth="1"/>
    <col min="13" max="13" width="11.5703125" bestFit="1" customWidth="1"/>
    <col min="15" max="15" width="11.140625" customWidth="1"/>
    <col min="17" max="17" width="10.7109375" bestFit="1" customWidth="1"/>
    <col min="19" max="19" width="10.5703125" bestFit="1" customWidth="1"/>
  </cols>
  <sheetData>
    <row r="3" spans="1:19">
      <c r="I3" s="75">
        <v>45017</v>
      </c>
      <c r="J3" s="4"/>
      <c r="K3" s="76" t="s">
        <v>179</v>
      </c>
      <c r="L3" s="4"/>
      <c r="M3" s="75">
        <v>44653</v>
      </c>
      <c r="N3" s="4"/>
      <c r="O3" s="76" t="s">
        <v>179</v>
      </c>
      <c r="P3" s="4"/>
      <c r="Q3" s="75">
        <v>44282</v>
      </c>
      <c r="R3" s="4"/>
      <c r="S3" s="76" t="s">
        <v>179</v>
      </c>
    </row>
    <row r="4" spans="1:19">
      <c r="A4" s="4" t="s">
        <v>180</v>
      </c>
      <c r="O4" s="68"/>
    </row>
    <row r="5" spans="1:19" s="109" customFormat="1">
      <c r="A5" s="117" t="s">
        <v>181</v>
      </c>
      <c r="B5" s="118"/>
      <c r="C5" s="118"/>
      <c r="D5" s="118"/>
      <c r="E5" s="118"/>
      <c r="F5" s="118"/>
      <c r="G5" s="118"/>
      <c r="H5" s="118"/>
      <c r="I5" s="119">
        <v>522.70000000000005</v>
      </c>
      <c r="J5" s="118"/>
      <c r="K5" s="120">
        <v>1</v>
      </c>
      <c r="L5" s="118"/>
      <c r="M5" s="119">
        <v>600.1</v>
      </c>
      <c r="N5" s="118"/>
      <c r="O5" s="120">
        <v>1</v>
      </c>
      <c r="P5" s="118"/>
      <c r="Q5" s="121">
        <v>-121.1</v>
      </c>
      <c r="R5" s="118"/>
      <c r="S5" s="120">
        <v>1</v>
      </c>
    </row>
    <row r="6" spans="1:19">
      <c r="I6" s="34"/>
      <c r="M6" s="34"/>
      <c r="Q6" s="34"/>
    </row>
    <row r="7" spans="1:19">
      <c r="A7" s="69" t="s">
        <v>182</v>
      </c>
      <c r="I7" s="34"/>
      <c r="M7" s="34"/>
      <c r="O7" s="20"/>
      <c r="Q7" s="34"/>
      <c r="S7" s="20"/>
    </row>
    <row r="8" spans="1:19" outlineLevel="1">
      <c r="A8" t="s">
        <v>183</v>
      </c>
      <c r="I8" s="71">
        <v>220.5</v>
      </c>
      <c r="K8" s="20">
        <f>(I8/I5)</f>
        <v>0.42184809642242199</v>
      </c>
      <c r="M8" s="71">
        <v>229.7</v>
      </c>
      <c r="O8" s="20">
        <f>(M8/M5)</f>
        <v>0.3827695384102649</v>
      </c>
      <c r="Q8" s="71">
        <v>247.6</v>
      </c>
      <c r="S8" s="65">
        <f>(Q8/Q5)</f>
        <v>-2.0445912469033858</v>
      </c>
    </row>
    <row r="9" spans="1:19" outlineLevel="1">
      <c r="A9" t="s">
        <v>184</v>
      </c>
      <c r="I9" s="71">
        <v>3.9</v>
      </c>
      <c r="K9" s="20">
        <f>(I9/I5)</f>
        <v>7.4612588482877362E-3</v>
      </c>
      <c r="M9" s="73">
        <v>-46.1</v>
      </c>
      <c r="O9" s="65">
        <f>(M9/M5)</f>
        <v>-7.6820529911681382E-2</v>
      </c>
      <c r="Q9" s="71">
        <v>35.6</v>
      </c>
      <c r="S9" s="65">
        <f>(Q9/Q5)</f>
        <v>-0.29397192402972755</v>
      </c>
    </row>
    <row r="10" spans="1:19" outlineLevel="1">
      <c r="A10" t="s">
        <v>185</v>
      </c>
      <c r="I10" s="71">
        <v>75.5</v>
      </c>
      <c r="K10" s="20">
        <f>(I10/I5)</f>
        <v>0.14444231872967284</v>
      </c>
      <c r="M10" s="71">
        <v>81.7</v>
      </c>
      <c r="O10" s="20">
        <f>(M10/M5)</f>
        <v>0.13614397600399933</v>
      </c>
      <c r="Q10" s="71">
        <v>72.7</v>
      </c>
      <c r="S10" s="65">
        <f>(Q10/Q5)</f>
        <v>-0.60033030553261768</v>
      </c>
    </row>
    <row r="11" spans="1:19" outlineLevel="1">
      <c r="A11" t="s">
        <v>186</v>
      </c>
      <c r="I11" s="71">
        <v>9.6999999999999993</v>
      </c>
      <c r="K11" s="20">
        <f>(I11/I5)</f>
        <v>1.8557489955997701E-2</v>
      </c>
      <c r="M11" s="71">
        <v>21.3</v>
      </c>
      <c r="O11" s="20">
        <f>(M11/M5)</f>
        <v>3.5494084319280118E-2</v>
      </c>
      <c r="Q11" s="71">
        <v>96</v>
      </c>
      <c r="S11" s="65">
        <f>(Q11/Q5)</f>
        <v>-0.79273327828241125</v>
      </c>
    </row>
    <row r="12" spans="1:19" outlineLevel="1">
      <c r="A12" t="s">
        <v>187</v>
      </c>
      <c r="I12" s="71">
        <v>2.2999999999999998</v>
      </c>
      <c r="K12" s="20">
        <f>(I12/I5)</f>
        <v>4.4002295771953309E-3</v>
      </c>
      <c r="M12" s="73">
        <v>-2.2000000000000002</v>
      </c>
      <c r="O12" s="65">
        <f>(M12/M5)</f>
        <v>-3.6660556573904352E-3</v>
      </c>
      <c r="Q12" s="73">
        <v>-27.6</v>
      </c>
      <c r="S12" s="20">
        <f>(Q12/Q5)</f>
        <v>0.22791081750619324</v>
      </c>
    </row>
    <row r="13" spans="1:19" outlineLevel="1">
      <c r="A13" t="s">
        <v>188</v>
      </c>
      <c r="I13" s="71">
        <v>1</v>
      </c>
      <c r="K13" s="21">
        <f>(I13/I5)</f>
        <v>1.9131432944327529E-3</v>
      </c>
      <c r="M13" s="71">
        <v>1</v>
      </c>
      <c r="O13" s="20">
        <f>(M13/M5)</f>
        <v>1.6663889351774704E-3</v>
      </c>
      <c r="Q13" s="71">
        <v>1.8</v>
      </c>
      <c r="S13" s="65">
        <f>(Q13/Q5)</f>
        <v>-1.4863748967795212E-2</v>
      </c>
    </row>
    <row r="14" spans="1:19" outlineLevel="1">
      <c r="A14" t="s">
        <v>189</v>
      </c>
      <c r="I14" s="71"/>
      <c r="K14" s="20"/>
      <c r="M14" s="71"/>
      <c r="O14" s="20"/>
      <c r="Q14" s="71"/>
      <c r="S14" s="20"/>
    </row>
    <row r="15" spans="1:19" outlineLevel="1">
      <c r="A15" t="s">
        <v>190</v>
      </c>
      <c r="I15" s="71">
        <v>-52.6</v>
      </c>
      <c r="K15" s="65">
        <f>(I15/I5)</f>
        <v>-0.10063133728716281</v>
      </c>
      <c r="M15" s="71">
        <v>32.4</v>
      </c>
      <c r="O15" s="20">
        <f>(M15/M5)</f>
        <v>5.3991001499750037E-2</v>
      </c>
      <c r="Q15" s="73">
        <v>-143</v>
      </c>
      <c r="S15" s="20">
        <f>(Q15/Q5)</f>
        <v>1.1808422791081752</v>
      </c>
    </row>
    <row r="16" spans="1:19" outlineLevel="1">
      <c r="A16" t="s">
        <v>191</v>
      </c>
      <c r="I16" s="73">
        <v>-106.2</v>
      </c>
      <c r="K16" s="65">
        <f>(I16/I5)</f>
        <v>-0.20317581786875835</v>
      </c>
      <c r="M16" s="73">
        <v>-269.3</v>
      </c>
      <c r="O16" s="65">
        <f>(M16/M5)</f>
        <v>-0.44875854024329281</v>
      </c>
      <c r="Q16" s="71">
        <v>3.7</v>
      </c>
      <c r="S16" s="65">
        <f>(Q16/Q5)</f>
        <v>-3.0553261767134604E-2</v>
      </c>
    </row>
    <row r="17" spans="1:19" outlineLevel="1">
      <c r="A17" t="s">
        <v>192</v>
      </c>
      <c r="I17" s="73">
        <v>-19.899999999999999</v>
      </c>
      <c r="K17" s="65">
        <f>(I17/I5)</f>
        <v>-3.8071551559211776E-2</v>
      </c>
      <c r="M17" s="73">
        <v>-28.3</v>
      </c>
      <c r="O17" s="65">
        <f>(M17/M5)</f>
        <v>-4.7158806865522415E-2</v>
      </c>
      <c r="Q17" s="71">
        <v>5.2</v>
      </c>
      <c r="S17" s="65">
        <f>(Q17/Q5)</f>
        <v>-4.2939719240297276E-2</v>
      </c>
    </row>
    <row r="18" spans="1:19" outlineLevel="1">
      <c r="A18" t="s">
        <v>193</v>
      </c>
      <c r="I18" s="73">
        <v>-225</v>
      </c>
      <c r="K18" s="65">
        <f>(I18/I5)</f>
        <v>-0.43045724124736939</v>
      </c>
      <c r="M18" s="71">
        <v>194.6</v>
      </c>
      <c r="O18" s="20">
        <f>(M18/M5)</f>
        <v>0.32427928678553575</v>
      </c>
      <c r="Q18" s="71">
        <v>293.60000000000002</v>
      </c>
      <c r="S18" s="65">
        <f>(Q18/Q5)</f>
        <v>-2.4244426094137079</v>
      </c>
    </row>
    <row r="19" spans="1:19" outlineLevel="1">
      <c r="A19" t="s">
        <v>194</v>
      </c>
      <c r="I19" s="71">
        <v>5.7</v>
      </c>
      <c r="K19" s="20">
        <f>(I19/I5)</f>
        <v>1.0904916778266691E-2</v>
      </c>
      <c r="M19" s="73">
        <v>-62.3</v>
      </c>
      <c r="O19" s="65">
        <f>(M19/M5)</f>
        <v>-0.1038160306615564</v>
      </c>
      <c r="Q19" s="73">
        <v>-37.799999999999997</v>
      </c>
      <c r="S19" s="20">
        <f>(Q19/Q5)</f>
        <v>0.31213872832369943</v>
      </c>
    </row>
    <row r="20" spans="1:19" outlineLevel="1">
      <c r="A20" t="s">
        <v>195</v>
      </c>
      <c r="I20" s="73">
        <v>-17.5</v>
      </c>
      <c r="K20" s="65">
        <f>(I20/I5)</f>
        <v>-3.3480007652573175E-2</v>
      </c>
      <c r="M20" s="73">
        <v>-61.6</v>
      </c>
      <c r="O20" s="65">
        <f>(M20/M5)</f>
        <v>-0.10264955840693217</v>
      </c>
      <c r="Q20" s="73">
        <v>-30.2</v>
      </c>
      <c r="S20" s="20">
        <f>(Q20/Q5)</f>
        <v>0.24938067712634188</v>
      </c>
    </row>
    <row r="21" spans="1:19" outlineLevel="1">
      <c r="A21" t="s">
        <v>196</v>
      </c>
      <c r="I21" s="73">
        <v>-9.1</v>
      </c>
      <c r="K21" s="65">
        <f>(I21/I5)</f>
        <v>-1.7409603979338051E-2</v>
      </c>
      <c r="M21" s="71">
        <v>24.9</v>
      </c>
      <c r="O21" s="20">
        <f>(M21/M5)</f>
        <v>4.1493084485919013E-2</v>
      </c>
      <c r="Q21" s="73">
        <v>-15.6</v>
      </c>
      <c r="S21" s="20">
        <f>(Q21/Q5)</f>
        <v>0.12881915772089184</v>
      </c>
    </row>
    <row r="22" spans="1:19" s="109" customFormat="1">
      <c r="A22" s="113" t="s">
        <v>197</v>
      </c>
      <c r="I22" s="114">
        <f>SUM(I5:I21)</f>
        <v>410.99999999999994</v>
      </c>
      <c r="K22" s="115">
        <f>(I22/I5)</f>
        <v>0.78630189401186135</v>
      </c>
      <c r="M22" s="114">
        <f>SUM(M5:M21)</f>
        <v>715.9</v>
      </c>
      <c r="O22" s="115">
        <f>(M22/M5)</f>
        <v>1.1929678386935509</v>
      </c>
      <c r="Q22" s="114">
        <f>SUM(Q5:Q21)</f>
        <v>380.9</v>
      </c>
      <c r="S22" s="116">
        <f>(Q22/Q5)</f>
        <v>-3.1453344343517755</v>
      </c>
    </row>
    <row r="23" spans="1:19">
      <c r="A23" s="41"/>
      <c r="I23" s="71"/>
      <c r="K23" s="20"/>
      <c r="M23" s="71"/>
      <c r="O23" s="20"/>
      <c r="Q23" s="71"/>
      <c r="S23" s="20"/>
    </row>
    <row r="24" spans="1:19">
      <c r="A24" s="70" t="s">
        <v>198</v>
      </c>
      <c r="I24" s="71"/>
      <c r="K24" s="20"/>
      <c r="M24" s="71"/>
      <c r="O24" s="20"/>
      <c r="Q24" s="71"/>
      <c r="S24" s="20"/>
    </row>
    <row r="25" spans="1:19" s="109" customFormat="1">
      <c r="A25" s="109" t="s">
        <v>199</v>
      </c>
      <c r="I25" s="110">
        <v>-217.5</v>
      </c>
      <c r="K25" s="111">
        <f>(I25/I5)</f>
        <v>-0.41610866653912376</v>
      </c>
      <c r="M25" s="110">
        <v>-166.9</v>
      </c>
      <c r="O25" s="111">
        <f>(M25/M5)</f>
        <v>-0.2781203132811198</v>
      </c>
      <c r="Q25" s="110">
        <v>-107.8</v>
      </c>
      <c r="S25" s="112">
        <f>(Q25/Q5)</f>
        <v>0.89017341040462428</v>
      </c>
    </row>
    <row r="26" spans="1:19">
      <c r="A26" t="s">
        <v>200</v>
      </c>
      <c r="I26" s="73">
        <v>-598.6</v>
      </c>
      <c r="K26" s="65">
        <f>(I26/I5)</f>
        <v>-1.1452075760474458</v>
      </c>
      <c r="M26" s="73">
        <v>-1510.6</v>
      </c>
      <c r="O26" s="65">
        <f>(M26/M5)</f>
        <v>-2.5172471254790865</v>
      </c>
      <c r="Q26" s="73">
        <v>-704.6</v>
      </c>
      <c r="S26" s="20">
        <f>(Q26/Q5)</f>
        <v>5.8183319570602814</v>
      </c>
    </row>
    <row r="27" spans="1:19">
      <c r="A27" t="s">
        <v>201</v>
      </c>
      <c r="I27" s="71">
        <v>1293.4000000000001</v>
      </c>
      <c r="K27" s="20">
        <f>(I27/I5)</f>
        <v>2.4744595370193228</v>
      </c>
      <c r="M27" s="71">
        <v>964.6</v>
      </c>
      <c r="O27" s="20">
        <f>(M27/M5)</f>
        <v>1.6073987668721879</v>
      </c>
      <c r="Q27" s="71">
        <v>1007.2</v>
      </c>
      <c r="S27" s="65">
        <f>(Q27/Q5)</f>
        <v>-8.3170933113129646</v>
      </c>
    </row>
    <row r="28" spans="1:19">
      <c r="A28" t="s">
        <v>202</v>
      </c>
      <c r="I28" s="71"/>
      <c r="K28" s="20"/>
      <c r="M28" s="71">
        <v>0</v>
      </c>
      <c r="O28" s="20">
        <f>(M28/M5)</f>
        <v>0</v>
      </c>
      <c r="Q28" s="71">
        <v>3.7</v>
      </c>
      <c r="S28" s="65">
        <f>(Q28/Q5)</f>
        <v>-3.0553261767134604E-2</v>
      </c>
    </row>
    <row r="29" spans="1:19">
      <c r="A29" t="s">
        <v>203</v>
      </c>
      <c r="I29" s="73">
        <v>-5.8</v>
      </c>
      <c r="K29" s="65">
        <f>(I29/I5)</f>
        <v>-1.1096231107709966E-2</v>
      </c>
      <c r="M29" s="73">
        <v>-5</v>
      </c>
      <c r="O29" s="65">
        <f>(M29/M5)</f>
        <v>-8.3319446758873521E-3</v>
      </c>
      <c r="Q29" s="73">
        <v>-3.5</v>
      </c>
      <c r="S29" s="20">
        <f>(Q29/Q5)</f>
        <v>2.8901734104046246E-2</v>
      </c>
    </row>
    <row r="30" spans="1:19" s="80" customFormat="1">
      <c r="A30" s="79" t="s">
        <v>204</v>
      </c>
      <c r="I30" s="81">
        <f>SUM(I25:I29)</f>
        <v>471.50000000000006</v>
      </c>
      <c r="K30" s="82">
        <f>(I30/I5)</f>
        <v>0.90204706332504303</v>
      </c>
      <c r="M30" s="83">
        <f>SUM(M25:M29)</f>
        <v>-717.9</v>
      </c>
      <c r="O30" s="84">
        <f>(M30/M5)</f>
        <v>-1.1963006165639058</v>
      </c>
      <c r="Q30" s="81">
        <f>SUM(Q25:Q29)</f>
        <v>195.00000000000006</v>
      </c>
      <c r="S30" s="84">
        <f>(Q30/Q5)</f>
        <v>-1.6102394715111483</v>
      </c>
    </row>
    <row r="31" spans="1:19">
      <c r="A31" s="41"/>
      <c r="I31" s="71"/>
      <c r="K31" s="20"/>
      <c r="M31" s="71"/>
      <c r="O31" s="20"/>
      <c r="Q31" s="71"/>
      <c r="S31" s="20"/>
    </row>
    <row r="32" spans="1:19">
      <c r="A32" s="70" t="s">
        <v>205</v>
      </c>
      <c r="I32" s="71"/>
      <c r="K32" s="20"/>
      <c r="M32" s="71"/>
      <c r="O32" s="20"/>
      <c r="Q32" s="71"/>
      <c r="S32" s="20"/>
    </row>
    <row r="33" spans="1:19" outlineLevel="1">
      <c r="A33" s="19" t="s">
        <v>206</v>
      </c>
      <c r="I33" s="71">
        <v>0</v>
      </c>
      <c r="K33" s="20">
        <f>(I33/I5)</f>
        <v>0</v>
      </c>
      <c r="M33" s="71">
        <v>0</v>
      </c>
      <c r="O33" s="20">
        <f>(M33/M5)</f>
        <v>0</v>
      </c>
      <c r="Q33" s="73">
        <v>-475</v>
      </c>
      <c r="S33" s="20">
        <f>(Q33/Q5)</f>
        <v>3.9223781998348475</v>
      </c>
    </row>
    <row r="34" spans="1:19" outlineLevel="1">
      <c r="A34" s="19" t="s">
        <v>207</v>
      </c>
      <c r="I34" s="71">
        <v>0</v>
      </c>
      <c r="K34" s="20">
        <f>(I34/I5)</f>
        <v>0</v>
      </c>
      <c r="M34" s="71">
        <v>0</v>
      </c>
      <c r="O34" s="20">
        <f>(M34/M5)</f>
        <v>0</v>
      </c>
      <c r="Q34" s="71">
        <v>1241.9000000000001</v>
      </c>
      <c r="S34" s="65">
        <f>(Q34/Q5)</f>
        <v>-10.255161023947153</v>
      </c>
    </row>
    <row r="35" spans="1:19" outlineLevel="1">
      <c r="A35" s="19" t="s">
        <v>208</v>
      </c>
      <c r="I35" s="73">
        <v>-500</v>
      </c>
      <c r="K35" s="65">
        <f>(I35/I5)</f>
        <v>-0.95657164721637644</v>
      </c>
      <c r="M35" s="71">
        <v>0</v>
      </c>
      <c r="O35" s="20">
        <f>(M35/M5)</f>
        <v>0</v>
      </c>
      <c r="Q35" s="73">
        <v>-300</v>
      </c>
      <c r="S35" s="20">
        <f>(Q35/Q5)</f>
        <v>2.4772914946325351</v>
      </c>
    </row>
    <row r="36" spans="1:19" outlineLevel="1">
      <c r="A36" s="19" t="s">
        <v>209</v>
      </c>
      <c r="I36" s="73">
        <v>-21.9</v>
      </c>
      <c r="K36" s="65">
        <f>(I36/I5)</f>
        <v>-4.1897838148077286E-2</v>
      </c>
      <c r="M36" s="73">
        <v>-23.1</v>
      </c>
      <c r="O36" s="65">
        <f>(M36/M5)</f>
        <v>-3.8493584402599569E-2</v>
      </c>
      <c r="Q36" s="73">
        <v>-13.9</v>
      </c>
      <c r="S36" s="20">
        <f>(Q36/Q5)</f>
        <v>0.11478117258464079</v>
      </c>
    </row>
    <row r="37" spans="1:19" outlineLevel="1">
      <c r="A37" s="19" t="s">
        <v>210</v>
      </c>
      <c r="I37" s="73">
        <v>-198.3</v>
      </c>
      <c r="K37" s="65">
        <f>(I37/I5)</f>
        <v>-0.3793763152860149</v>
      </c>
      <c r="M37" s="73">
        <v>-150</v>
      </c>
      <c r="O37" s="65">
        <f>(M37/M5)</f>
        <v>-0.24995834027662056</v>
      </c>
      <c r="Q37" s="73">
        <v>-49.8</v>
      </c>
      <c r="S37" s="20">
        <f>(Q37/Q5)</f>
        <v>0.41123038810900081</v>
      </c>
    </row>
    <row r="38" spans="1:19" outlineLevel="1">
      <c r="A38" s="19" t="s">
        <v>211</v>
      </c>
      <c r="I38" s="73">
        <v>-488.6</v>
      </c>
      <c r="K38" s="65">
        <f>(I38/I5)</f>
        <v>-0.93476181365984312</v>
      </c>
      <c r="M38" s="73">
        <v>-492.6</v>
      </c>
      <c r="O38" s="65">
        <f>(M38/M5)</f>
        <v>-0.82086318946842196</v>
      </c>
      <c r="Q38" s="73">
        <v>-37.700000000000003</v>
      </c>
      <c r="S38" s="20">
        <f>(Q39/Q5)</f>
        <v>7.1841453344343512E-2</v>
      </c>
    </row>
    <row r="39" spans="1:19" outlineLevel="1">
      <c r="A39" s="19" t="s">
        <v>212</v>
      </c>
      <c r="I39" s="34">
        <v>0</v>
      </c>
      <c r="K39" s="20">
        <f>(I39/I5)</f>
        <v>0</v>
      </c>
      <c r="M39" s="71">
        <v>0</v>
      </c>
      <c r="O39" s="20">
        <f>(M39/M5)</f>
        <v>0</v>
      </c>
      <c r="Q39" s="73">
        <v>-8.6999999999999993</v>
      </c>
      <c r="S39" s="20">
        <f>(Q39/Q5)</f>
        <v>7.1841453344343512E-2</v>
      </c>
    </row>
    <row r="40" spans="1:19">
      <c r="A40" s="74" t="s">
        <v>213</v>
      </c>
      <c r="I40" s="47">
        <f>SUM(I35:I38)</f>
        <v>-1208.8000000000002</v>
      </c>
      <c r="K40" s="77">
        <f>(I40/I5)</f>
        <v>-2.3126076143103118</v>
      </c>
      <c r="M40" s="47">
        <f>SUM(M33:M39)</f>
        <v>-665.7</v>
      </c>
      <c r="O40" s="77">
        <f>(M40/M5)</f>
        <v>-1.1093151141476421</v>
      </c>
      <c r="Q40" s="46">
        <f>SUM(Q33:Q39)</f>
        <v>356.80000000000013</v>
      </c>
      <c r="S40" s="77">
        <f>(Q40/Q5)</f>
        <v>-2.9463253509496297</v>
      </c>
    </row>
    <row r="41" spans="1:19">
      <c r="A41" s="41"/>
      <c r="I41" s="71"/>
      <c r="K41" s="20"/>
      <c r="M41" s="71"/>
      <c r="O41" s="20"/>
      <c r="Q41" s="72"/>
      <c r="S41" s="20"/>
    </row>
    <row r="42" spans="1:19">
      <c r="A42" t="s">
        <v>214</v>
      </c>
      <c r="I42" s="73">
        <v>-8.8000000000000007</v>
      </c>
      <c r="K42" s="65">
        <f>(I42/I5)</f>
        <v>-1.6835660991008226E-2</v>
      </c>
      <c r="M42" s="73">
        <v>-48.3</v>
      </c>
      <c r="O42" s="65">
        <f>(M42/M5)</f>
        <v>-8.0486585569071817E-2</v>
      </c>
      <c r="Q42" s="71">
        <v>25.5</v>
      </c>
      <c r="S42" s="65">
        <f>(Q42/Q5)</f>
        <v>-0.2105697770437655</v>
      </c>
    </row>
    <row r="43" spans="1:19">
      <c r="A43" t="s">
        <v>215</v>
      </c>
      <c r="I43" s="73">
        <v>-335.1</v>
      </c>
      <c r="K43" s="65">
        <f>(I43/I5)</f>
        <v>-0.64109431796441552</v>
      </c>
      <c r="M43" s="73">
        <v>-716</v>
      </c>
      <c r="O43" s="65">
        <f>(M43/M5)</f>
        <v>-1.1931344775870687</v>
      </c>
      <c r="Q43" s="71">
        <v>958.2</v>
      </c>
      <c r="S43" s="65">
        <f>(Q43/Q5)</f>
        <v>-7.9124690338563175</v>
      </c>
    </row>
    <row r="44" spans="1:19">
      <c r="A44" t="s">
        <v>216</v>
      </c>
      <c r="I44" s="71">
        <v>1872</v>
      </c>
      <c r="K44" s="20">
        <f>(I44/I5)</f>
        <v>3.5814042471781131</v>
      </c>
      <c r="M44" s="71">
        <v>2588</v>
      </c>
      <c r="O44" s="20">
        <f>(M44/M5)</f>
        <v>4.3126145642392935</v>
      </c>
      <c r="Q44" s="71">
        <v>1629.8</v>
      </c>
      <c r="S44" s="65">
        <f>(Q44/Q5)</f>
        <v>-13.45829892650702</v>
      </c>
    </row>
    <row r="45" spans="1:19">
      <c r="A45" t="s">
        <v>217</v>
      </c>
      <c r="I45" s="71">
        <v>1536.9</v>
      </c>
      <c r="K45" s="20">
        <f>(I45/I5)</f>
        <v>2.940309929213698</v>
      </c>
      <c r="M45" s="71">
        <v>1872</v>
      </c>
      <c r="O45" s="20">
        <f>(M45/M5)</f>
        <v>3.1194800866522243</v>
      </c>
      <c r="Q45" s="71">
        <v>2588</v>
      </c>
      <c r="S45" s="65">
        <f>(Q45/Q5)</f>
        <v>-21.370767960363338</v>
      </c>
    </row>
    <row r="46" spans="1:19">
      <c r="Q46" s="34"/>
    </row>
    <row r="48" spans="1:19">
      <c r="D48" t="s">
        <v>218</v>
      </c>
    </row>
    <row r="49" spans="8:22">
      <c r="H49" s="185" t="s">
        <v>219</v>
      </c>
      <c r="I49" s="186"/>
      <c r="J49" s="186"/>
      <c r="K49" s="186"/>
      <c r="L49" s="186"/>
      <c r="M49" s="186"/>
      <c r="N49" s="186"/>
      <c r="O49" s="186"/>
      <c r="P49" s="186"/>
      <c r="Q49" s="186"/>
      <c r="R49" s="186"/>
      <c r="S49" s="186"/>
      <c r="T49" s="186"/>
      <c r="U49" s="186"/>
      <c r="V49" s="187"/>
    </row>
    <row r="50" spans="8:22">
      <c r="H50" s="188" t="s">
        <v>220</v>
      </c>
      <c r="I50" s="175"/>
      <c r="J50" s="175"/>
      <c r="K50" s="175"/>
      <c r="L50" s="175"/>
      <c r="M50" s="175"/>
      <c r="N50" s="175"/>
      <c r="O50" s="175"/>
      <c r="P50" s="175"/>
      <c r="Q50" s="175"/>
      <c r="R50" s="175"/>
      <c r="S50" s="175"/>
      <c r="T50" s="175"/>
      <c r="U50" s="175"/>
      <c r="V50" s="189"/>
    </row>
    <row r="51" spans="8:22">
      <c r="H51" s="190" t="s">
        <v>221</v>
      </c>
      <c r="I51" s="191"/>
      <c r="J51" s="191"/>
      <c r="K51" s="191"/>
      <c r="L51" s="191"/>
      <c r="M51" s="191"/>
      <c r="N51" s="191"/>
      <c r="O51" s="191"/>
      <c r="P51" s="191"/>
      <c r="Q51" s="191"/>
      <c r="R51" s="191"/>
      <c r="S51" s="191"/>
      <c r="T51" s="191"/>
      <c r="U51" s="191"/>
      <c r="V51" s="192"/>
    </row>
    <row r="54" spans="8:22">
      <c r="R54" s="85"/>
    </row>
  </sheetData>
  <mergeCells count="3">
    <mergeCell ref="H49:V49"/>
    <mergeCell ref="H50:V50"/>
    <mergeCell ref="H51:V51"/>
  </mergeCell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C9CAAF-CF2D-41BB-A494-200A5F5B6D25}">
  <sheetPr>
    <tabColor rgb="FF0070C0"/>
  </sheetPr>
  <dimension ref="A1:P41"/>
  <sheetViews>
    <sheetView topLeftCell="A4" workbookViewId="0">
      <selection activeCell="B29" sqref="B29"/>
    </sheetView>
  </sheetViews>
  <sheetFormatPr defaultRowHeight="15"/>
  <cols>
    <col min="1" max="1" width="32.85546875" customWidth="1"/>
    <col min="2" max="2" width="36.42578125" customWidth="1"/>
    <col min="3" max="3" width="15.28515625" customWidth="1"/>
    <col min="4" max="4" width="13.140625" customWidth="1"/>
    <col min="5" max="5" width="15" customWidth="1"/>
    <col min="6" max="6" width="13.5703125" customWidth="1"/>
    <col min="7" max="8" width="13.140625" customWidth="1"/>
    <col min="9" max="9" width="14.7109375" customWidth="1"/>
    <col min="10" max="10" width="16.7109375" customWidth="1"/>
    <col min="11" max="11" width="15" customWidth="1"/>
    <col min="12" max="12" width="14" customWidth="1"/>
    <col min="13" max="13" width="14.28515625" customWidth="1"/>
    <col min="14" max="14" width="14" customWidth="1"/>
  </cols>
  <sheetData>
    <row r="1" spans="1:16">
      <c r="A1" s="96" t="s">
        <v>222</v>
      </c>
    </row>
    <row r="3" spans="1:16">
      <c r="C3" s="89">
        <v>2024.01</v>
      </c>
      <c r="D3" s="89">
        <v>2024.02</v>
      </c>
      <c r="E3" s="89">
        <v>2024.03</v>
      </c>
      <c r="F3" s="89">
        <v>2024.04</v>
      </c>
      <c r="G3" s="89">
        <v>2024.05</v>
      </c>
      <c r="H3" s="89">
        <v>2024.06</v>
      </c>
      <c r="I3" s="89">
        <v>2024.07</v>
      </c>
      <c r="J3" s="89">
        <v>2024.08</v>
      </c>
      <c r="K3" s="89">
        <v>2024.09</v>
      </c>
      <c r="L3" s="90">
        <v>2024.1</v>
      </c>
      <c r="M3" s="89">
        <v>2024.11</v>
      </c>
      <c r="N3" s="89">
        <v>2024.12</v>
      </c>
    </row>
    <row r="4" spans="1:16">
      <c r="A4" s="78" t="s">
        <v>223</v>
      </c>
      <c r="C4" s="34"/>
      <c r="D4" s="34"/>
      <c r="E4" s="34"/>
      <c r="F4" s="34"/>
      <c r="G4" s="34"/>
      <c r="H4" s="34"/>
      <c r="I4" s="34"/>
      <c r="J4" s="34"/>
      <c r="K4" s="34"/>
      <c r="L4" s="34"/>
      <c r="M4" s="34"/>
      <c r="N4" s="34"/>
    </row>
    <row r="5" spans="1:16">
      <c r="B5" t="s">
        <v>224</v>
      </c>
      <c r="C5" s="98">
        <v>1500</v>
      </c>
      <c r="D5" s="98">
        <v>3000</v>
      </c>
      <c r="E5" s="98">
        <v>1200</v>
      </c>
      <c r="F5" s="98">
        <v>1200</v>
      </c>
      <c r="G5" s="98">
        <v>1300</v>
      </c>
      <c r="H5" s="98">
        <v>1100</v>
      </c>
      <c r="I5" s="98">
        <v>1100</v>
      </c>
      <c r="J5" s="98">
        <v>1200</v>
      </c>
      <c r="K5" s="98">
        <v>1100</v>
      </c>
      <c r="L5" s="98">
        <v>3000</v>
      </c>
      <c r="M5" s="98">
        <v>2600</v>
      </c>
      <c r="N5" s="98">
        <v>3500</v>
      </c>
    </row>
    <row r="6" spans="1:16">
      <c r="B6" t="s">
        <v>225</v>
      </c>
      <c r="C6" s="98">
        <v>0</v>
      </c>
      <c r="D6" s="98">
        <v>0</v>
      </c>
      <c r="E6" s="98">
        <v>0</v>
      </c>
      <c r="F6" s="98">
        <v>150</v>
      </c>
      <c r="G6" s="98">
        <v>350</v>
      </c>
      <c r="H6" s="98">
        <v>350</v>
      </c>
      <c r="I6" s="98">
        <v>200</v>
      </c>
      <c r="J6" s="98">
        <v>200</v>
      </c>
      <c r="K6" s="98">
        <v>200</v>
      </c>
      <c r="L6" s="98">
        <v>100</v>
      </c>
      <c r="M6" s="98">
        <v>100</v>
      </c>
      <c r="N6" s="98">
        <v>100</v>
      </c>
    </row>
    <row r="7" spans="1:16">
      <c r="B7" t="s">
        <v>226</v>
      </c>
      <c r="C7" s="98">
        <v>0</v>
      </c>
      <c r="D7" s="98">
        <v>0</v>
      </c>
      <c r="E7" s="98">
        <v>0</v>
      </c>
      <c r="F7" s="98">
        <v>80</v>
      </c>
      <c r="G7" s="98">
        <v>130</v>
      </c>
      <c r="H7" s="98">
        <v>120</v>
      </c>
      <c r="I7" s="98">
        <v>100</v>
      </c>
      <c r="J7" s="98">
        <v>100</v>
      </c>
      <c r="K7" s="98">
        <v>100</v>
      </c>
      <c r="L7" s="98">
        <v>75</v>
      </c>
      <c r="M7" s="98">
        <v>75</v>
      </c>
      <c r="N7" s="98">
        <v>75</v>
      </c>
    </row>
    <row r="8" spans="1:16">
      <c r="B8" t="s">
        <v>227</v>
      </c>
      <c r="C8" s="99">
        <v>-1500</v>
      </c>
      <c r="D8" s="99">
        <v>-2000</v>
      </c>
      <c r="E8" s="99">
        <v>-1400</v>
      </c>
      <c r="F8" s="99">
        <v>-1400</v>
      </c>
      <c r="G8" s="99">
        <v>-1450</v>
      </c>
      <c r="H8" s="99">
        <v>-1300</v>
      </c>
      <c r="I8" s="99">
        <v>-1300</v>
      </c>
      <c r="J8" s="99">
        <v>-1300</v>
      </c>
      <c r="K8" s="99">
        <v>-1300</v>
      </c>
      <c r="L8" s="98">
        <v>2000</v>
      </c>
      <c r="M8" s="98">
        <v>1700</v>
      </c>
      <c r="N8" s="98">
        <v>2300</v>
      </c>
    </row>
    <row r="9" spans="1:16">
      <c r="B9" t="s">
        <v>228</v>
      </c>
      <c r="C9" s="99">
        <v>-2000</v>
      </c>
      <c r="D9" s="98">
        <v>0</v>
      </c>
      <c r="E9" s="98">
        <v>0</v>
      </c>
      <c r="F9" s="98">
        <v>0</v>
      </c>
      <c r="G9" s="98">
        <v>0</v>
      </c>
      <c r="H9" s="98">
        <v>0</v>
      </c>
      <c r="I9" s="98">
        <v>0</v>
      </c>
      <c r="J9" s="99">
        <v>-250</v>
      </c>
      <c r="K9" s="98">
        <v>0</v>
      </c>
      <c r="L9" s="98">
        <v>0</v>
      </c>
      <c r="M9" s="98">
        <v>0</v>
      </c>
      <c r="N9" s="98">
        <v>0</v>
      </c>
    </row>
    <row r="10" spans="1:16">
      <c r="B10" t="s">
        <v>229</v>
      </c>
      <c r="C10" s="99">
        <v>-600</v>
      </c>
      <c r="D10" s="98">
        <v>0</v>
      </c>
      <c r="E10" s="98">
        <v>0</v>
      </c>
      <c r="F10" s="98">
        <v>0</v>
      </c>
      <c r="G10" s="98">
        <v>0</v>
      </c>
      <c r="H10" s="98">
        <v>0</v>
      </c>
      <c r="I10" s="99">
        <v>-600</v>
      </c>
      <c r="J10" s="98">
        <v>0</v>
      </c>
      <c r="K10" s="98">
        <v>0</v>
      </c>
      <c r="L10" s="98">
        <v>0</v>
      </c>
      <c r="M10" s="98">
        <v>0</v>
      </c>
      <c r="N10" s="98">
        <v>0</v>
      </c>
    </row>
    <row r="11" spans="1:16">
      <c r="B11" t="s">
        <v>230</v>
      </c>
      <c r="C11" s="99">
        <v>-550</v>
      </c>
      <c r="D11" s="98">
        <v>150</v>
      </c>
      <c r="E11" s="98">
        <v>50</v>
      </c>
      <c r="F11" s="99">
        <v>-500</v>
      </c>
      <c r="G11" s="98">
        <v>100</v>
      </c>
      <c r="H11" s="98">
        <v>75</v>
      </c>
      <c r="I11" s="99">
        <v>-500</v>
      </c>
      <c r="J11" s="98">
        <v>75</v>
      </c>
      <c r="K11" s="98">
        <v>75</v>
      </c>
      <c r="L11" s="99">
        <v>-575</v>
      </c>
      <c r="M11" s="99">
        <v>-350</v>
      </c>
      <c r="N11" s="99">
        <v>-625</v>
      </c>
    </row>
    <row r="12" spans="1:16">
      <c r="B12" t="s">
        <v>231</v>
      </c>
      <c r="C12" s="99">
        <v>-7920</v>
      </c>
      <c r="D12" s="99">
        <v>-7920</v>
      </c>
      <c r="E12" s="99">
        <v>-7920</v>
      </c>
      <c r="F12" s="99">
        <v>-7920</v>
      </c>
      <c r="G12" s="99">
        <v>-7920</v>
      </c>
      <c r="H12" s="99">
        <v>-7920</v>
      </c>
      <c r="I12" s="99">
        <v>-7920</v>
      </c>
      <c r="J12" s="99">
        <v>-7920</v>
      </c>
      <c r="K12" s="99">
        <v>-7920</v>
      </c>
      <c r="L12" s="99">
        <v>-8420</v>
      </c>
      <c r="M12" s="99">
        <v>-8420</v>
      </c>
      <c r="N12" s="99">
        <v>-8420</v>
      </c>
      <c r="P12" t="s">
        <v>232</v>
      </c>
    </row>
    <row r="13" spans="1:16">
      <c r="B13" t="s">
        <v>233</v>
      </c>
      <c r="C13" s="99">
        <v>-500</v>
      </c>
      <c r="D13" s="98">
        <v>0</v>
      </c>
      <c r="E13" s="98">
        <v>0</v>
      </c>
      <c r="F13" s="98">
        <v>0</v>
      </c>
      <c r="G13" s="98">
        <v>0</v>
      </c>
      <c r="H13" s="98">
        <v>0</v>
      </c>
      <c r="I13" s="98">
        <v>0</v>
      </c>
      <c r="J13" s="98">
        <v>0</v>
      </c>
      <c r="K13" s="98">
        <v>0</v>
      </c>
      <c r="L13" s="99">
        <v>-150</v>
      </c>
      <c r="M13" s="99">
        <v>-100</v>
      </c>
      <c r="N13" s="99">
        <v>-200</v>
      </c>
    </row>
    <row r="14" spans="1:16" s="78" customFormat="1">
      <c r="A14" s="95" t="s">
        <v>234</v>
      </c>
      <c r="C14" s="100">
        <f>SUM(C5:C13)</f>
        <v>-11570</v>
      </c>
      <c r="D14" s="100">
        <f>SUM(D5:D13)</f>
        <v>-6770</v>
      </c>
      <c r="E14" s="100">
        <f>SUM(E5:E13)</f>
        <v>-8070</v>
      </c>
      <c r="F14" s="100">
        <f>SUM(F5:F13)</f>
        <v>-8390</v>
      </c>
      <c r="G14" s="100">
        <f>SUM(G5:G13)</f>
        <v>-7490</v>
      </c>
      <c r="H14" s="100">
        <f>SUM(H5:H13)</f>
        <v>-7575</v>
      </c>
      <c r="I14" s="100">
        <f>SUM(I5:I13)</f>
        <v>-8920</v>
      </c>
      <c r="J14" s="100">
        <f>SUM(J5:J13)</f>
        <v>-7895</v>
      </c>
      <c r="K14" s="100">
        <f>SUM(K5:K13)</f>
        <v>-7745</v>
      </c>
      <c r="L14" s="100">
        <f>SUM(L5:L13)</f>
        <v>-3970</v>
      </c>
      <c r="M14" s="100">
        <f>SUM(M5:M13)</f>
        <v>-4395</v>
      </c>
      <c r="N14" s="100">
        <f>SUM(N5:N13)</f>
        <v>-3270</v>
      </c>
    </row>
    <row r="15" spans="1:16">
      <c r="C15" s="98"/>
      <c r="D15" s="98"/>
      <c r="E15" s="98"/>
      <c r="F15" s="98"/>
      <c r="G15" s="98"/>
      <c r="H15" s="98"/>
      <c r="I15" s="98"/>
      <c r="J15" s="98"/>
      <c r="K15" s="98"/>
      <c r="L15" s="98"/>
      <c r="M15" s="98"/>
      <c r="N15" s="98"/>
    </row>
    <row r="16" spans="1:16">
      <c r="A16" s="86" t="s">
        <v>235</v>
      </c>
      <c r="C16" s="98"/>
      <c r="D16" s="98"/>
      <c r="E16" s="98"/>
      <c r="F16" s="98"/>
      <c r="G16" s="98"/>
      <c r="H16" s="98"/>
      <c r="I16" s="98"/>
      <c r="J16" s="98"/>
      <c r="K16" s="98"/>
      <c r="L16" s="98"/>
      <c r="M16" s="98"/>
      <c r="N16" s="98"/>
    </row>
    <row r="17" spans="1:14">
      <c r="B17" t="s">
        <v>236</v>
      </c>
      <c r="C17" s="98">
        <v>5000</v>
      </c>
      <c r="D17" s="98">
        <v>0</v>
      </c>
      <c r="E17" s="98">
        <v>0</v>
      </c>
      <c r="F17" s="98">
        <v>0</v>
      </c>
      <c r="G17" s="98">
        <v>0</v>
      </c>
      <c r="H17" s="98">
        <v>0</v>
      </c>
      <c r="I17" s="98">
        <v>0</v>
      </c>
      <c r="J17" s="98">
        <v>1500</v>
      </c>
      <c r="K17" s="98">
        <v>0</v>
      </c>
      <c r="L17" s="98">
        <v>0</v>
      </c>
      <c r="M17" s="98">
        <v>0</v>
      </c>
      <c r="N17" s="98">
        <v>0</v>
      </c>
    </row>
    <row r="18" spans="1:14">
      <c r="B18" t="s">
        <v>237</v>
      </c>
      <c r="C18" s="98">
        <v>10000</v>
      </c>
      <c r="D18" s="98">
        <v>0</v>
      </c>
      <c r="E18" s="98">
        <v>0</v>
      </c>
      <c r="F18" s="98">
        <v>0</v>
      </c>
      <c r="G18" s="98">
        <v>0</v>
      </c>
      <c r="H18" s="98">
        <v>0</v>
      </c>
      <c r="I18" s="98">
        <v>0</v>
      </c>
      <c r="J18" s="98">
        <v>0</v>
      </c>
      <c r="K18" s="98">
        <v>0</v>
      </c>
      <c r="L18" s="98">
        <v>0</v>
      </c>
      <c r="M18" s="98">
        <v>0</v>
      </c>
      <c r="N18" s="98">
        <v>0</v>
      </c>
    </row>
    <row r="19" spans="1:14" s="86" customFormat="1">
      <c r="A19" s="93" t="s">
        <v>238</v>
      </c>
      <c r="C19" s="101">
        <f>SUM(C17:C18)</f>
        <v>15000</v>
      </c>
      <c r="D19" s="102">
        <f>SUM(D17:D18)</f>
        <v>0</v>
      </c>
      <c r="E19" s="102">
        <f>SUM(E17:E18)</f>
        <v>0</v>
      </c>
      <c r="F19" s="102">
        <f>SUM(F17:F18)</f>
        <v>0</v>
      </c>
      <c r="G19" s="102">
        <f>SUM(G17:G18)</f>
        <v>0</v>
      </c>
      <c r="H19" s="102">
        <f>SUM(H17:H18)</f>
        <v>0</v>
      </c>
      <c r="I19" s="102">
        <f>SUM(I17:I18)</f>
        <v>0</v>
      </c>
      <c r="J19" s="102">
        <f>SUM(J17:J18)</f>
        <v>1500</v>
      </c>
      <c r="K19" s="102">
        <f>SUM(K17:K18)</f>
        <v>0</v>
      </c>
      <c r="L19" s="102">
        <f>SUM(L17:L18)</f>
        <v>0</v>
      </c>
      <c r="M19" s="102">
        <f>SUM(M17:M18)</f>
        <v>0</v>
      </c>
      <c r="N19" s="102">
        <f>SUM(N17:N18)</f>
        <v>0</v>
      </c>
    </row>
    <row r="20" spans="1:14">
      <c r="C20" s="98"/>
      <c r="D20" s="98"/>
      <c r="E20" s="98"/>
      <c r="F20" s="98"/>
      <c r="G20" s="98"/>
      <c r="H20" s="98"/>
      <c r="I20" s="98"/>
      <c r="J20" s="98"/>
      <c r="K20" s="98"/>
      <c r="L20" s="98"/>
      <c r="M20" s="98"/>
      <c r="N20" s="98"/>
    </row>
    <row r="21" spans="1:14">
      <c r="A21" s="87" t="s">
        <v>239</v>
      </c>
      <c r="C21" s="98"/>
      <c r="D21" s="98"/>
      <c r="E21" s="98"/>
      <c r="F21" s="98"/>
      <c r="G21" s="98"/>
      <c r="H21" s="98"/>
      <c r="I21" s="98"/>
      <c r="J21" s="98"/>
      <c r="K21" s="98"/>
      <c r="L21" s="98"/>
      <c r="M21" s="98"/>
      <c r="N21" s="98"/>
    </row>
    <row r="22" spans="1:14">
      <c r="B22" t="s">
        <v>240</v>
      </c>
      <c r="C22" s="98">
        <v>200000</v>
      </c>
      <c r="D22" s="98">
        <v>0</v>
      </c>
      <c r="E22" s="98">
        <v>0</v>
      </c>
      <c r="F22" s="98">
        <v>0</v>
      </c>
      <c r="G22" s="98">
        <v>0</v>
      </c>
      <c r="H22" s="98">
        <v>0</v>
      </c>
      <c r="I22" s="98">
        <v>0</v>
      </c>
      <c r="J22" s="98">
        <v>0</v>
      </c>
      <c r="K22" s="98">
        <v>0</v>
      </c>
      <c r="L22" s="98">
        <v>0</v>
      </c>
      <c r="M22" s="98">
        <v>0</v>
      </c>
      <c r="N22" s="98">
        <v>0</v>
      </c>
    </row>
    <row r="23" spans="1:14">
      <c r="B23" t="s">
        <v>241</v>
      </c>
      <c r="C23" s="98">
        <v>120000</v>
      </c>
      <c r="D23" s="98">
        <v>0</v>
      </c>
      <c r="E23" s="98">
        <v>0</v>
      </c>
      <c r="F23" s="98">
        <v>0</v>
      </c>
      <c r="G23" s="98">
        <v>0</v>
      </c>
      <c r="H23" s="98">
        <v>0</v>
      </c>
      <c r="I23" s="99">
        <v>-12000</v>
      </c>
      <c r="J23" s="99">
        <v>-12000</v>
      </c>
      <c r="K23" s="98">
        <v>0</v>
      </c>
      <c r="L23" s="98">
        <v>0</v>
      </c>
      <c r="M23" s="98">
        <v>0</v>
      </c>
      <c r="N23" s="98">
        <v>0</v>
      </c>
    </row>
    <row r="24" spans="1:14" s="87" customFormat="1">
      <c r="A24" s="94" t="s">
        <v>242</v>
      </c>
      <c r="C24" s="103">
        <f>SUM(C22:C23)</f>
        <v>320000</v>
      </c>
      <c r="D24" s="103">
        <f>SUM(D22:D23)</f>
        <v>0</v>
      </c>
      <c r="E24" s="103">
        <f>SUM(E22:E23)</f>
        <v>0</v>
      </c>
      <c r="F24" s="103">
        <f>SUM(F22:F23)</f>
        <v>0</v>
      </c>
      <c r="G24" s="103">
        <f>SUM(G22:G23)</f>
        <v>0</v>
      </c>
      <c r="H24" s="103">
        <f>SUM(H22:H23)</f>
        <v>0</v>
      </c>
      <c r="I24" s="104">
        <f>SUM(I22:I23)</f>
        <v>-12000</v>
      </c>
      <c r="J24" s="104">
        <f>SUM(J22:J23)</f>
        <v>-12000</v>
      </c>
      <c r="K24" s="103">
        <f>SUM(K22:K23)</f>
        <v>0</v>
      </c>
      <c r="L24" s="103">
        <f>SUM(L22:L23)</f>
        <v>0</v>
      </c>
      <c r="M24" s="103">
        <f>SUM(M22:M23)</f>
        <v>0</v>
      </c>
      <c r="N24" s="103">
        <f>SUM(N22:N23)</f>
        <v>0</v>
      </c>
    </row>
    <row r="25" spans="1:14">
      <c r="C25" s="98"/>
      <c r="D25" s="98"/>
      <c r="E25" s="98"/>
      <c r="F25" s="98"/>
      <c r="G25" s="98"/>
      <c r="H25" s="98"/>
      <c r="I25" s="98"/>
      <c r="J25" s="98"/>
      <c r="K25" s="98"/>
      <c r="L25" s="98"/>
      <c r="M25" s="98"/>
      <c r="N25" s="98"/>
    </row>
    <row r="26" spans="1:14" s="88" customFormat="1">
      <c r="A26" s="88" t="s">
        <v>243</v>
      </c>
      <c r="C26" s="105">
        <f>SUM(C14,C19,C24)</f>
        <v>323430</v>
      </c>
      <c r="D26" s="106">
        <f>SUM(D14,D19,D24)</f>
        <v>-6770</v>
      </c>
      <c r="E26" s="106">
        <f>SUM(E14,E19,E24)</f>
        <v>-8070</v>
      </c>
      <c r="F26" s="106">
        <f>SUM(F14,F19,F24)</f>
        <v>-8390</v>
      </c>
      <c r="G26" s="106">
        <f>SUM(G14,G19,G24)</f>
        <v>-7490</v>
      </c>
      <c r="H26" s="106">
        <f>SUM(H14,H19,H24)</f>
        <v>-7575</v>
      </c>
      <c r="I26" s="106">
        <f>SUM(I14,I19,I24)</f>
        <v>-20920</v>
      </c>
      <c r="J26" s="106">
        <f>SUM(J14,J19,J24)</f>
        <v>-18395</v>
      </c>
      <c r="K26" s="106">
        <f>SUM(K14,K19,K24)</f>
        <v>-7745</v>
      </c>
      <c r="L26" s="106">
        <f>SUM(L14,L19,L24)</f>
        <v>-3970</v>
      </c>
      <c r="M26" s="106">
        <f>SUM(M14,M19,M24)</f>
        <v>-4395</v>
      </c>
      <c r="N26" s="106">
        <f>SUM(N14,N19,N24)</f>
        <v>-3270</v>
      </c>
    </row>
    <row r="27" spans="1:14">
      <c r="A27" t="s">
        <v>244</v>
      </c>
      <c r="C27" s="98">
        <v>120000</v>
      </c>
      <c r="D27" s="98">
        <v>443430</v>
      </c>
      <c r="E27" s="98">
        <v>436660</v>
      </c>
      <c r="F27" s="98">
        <v>428590</v>
      </c>
      <c r="G27" s="98">
        <v>420200</v>
      </c>
      <c r="H27" s="98">
        <v>412710</v>
      </c>
      <c r="I27" s="98">
        <v>405135</v>
      </c>
      <c r="J27" s="98">
        <v>384215</v>
      </c>
      <c r="K27" s="98">
        <v>365820</v>
      </c>
      <c r="L27" s="98">
        <v>358075</v>
      </c>
      <c r="M27" s="98">
        <v>354105</v>
      </c>
      <c r="N27" s="98">
        <v>349710</v>
      </c>
    </row>
    <row r="28" spans="1:14" s="97" customFormat="1">
      <c r="A28" s="97" t="s">
        <v>245</v>
      </c>
      <c r="C28" s="107">
        <f>SUM(C26:C27)</f>
        <v>443430</v>
      </c>
      <c r="D28" s="107">
        <f>SUM(D26:D27)</f>
        <v>436660</v>
      </c>
      <c r="E28" s="107">
        <f>SUM(E26:E27)</f>
        <v>428590</v>
      </c>
      <c r="F28" s="107">
        <f>SUM(F26:F27)</f>
        <v>420200</v>
      </c>
      <c r="G28" s="107">
        <f>SUM(G26:G27)</f>
        <v>412710</v>
      </c>
      <c r="H28" s="107">
        <f>SUM(H26:H27)</f>
        <v>405135</v>
      </c>
      <c r="I28" s="107">
        <f>SUM(I26:I27)</f>
        <v>384215</v>
      </c>
      <c r="J28" s="107">
        <f>SUM(J26:J27)</f>
        <v>365820</v>
      </c>
      <c r="K28" s="107">
        <f>SUM(K26:K27)</f>
        <v>358075</v>
      </c>
      <c r="L28" s="107">
        <f>SUM(L26:L27)</f>
        <v>354105</v>
      </c>
      <c r="M28" s="107">
        <f>SUM(M26:M27)</f>
        <v>349710</v>
      </c>
      <c r="N28" s="107">
        <f>SUM(N26:N27)</f>
        <v>346440</v>
      </c>
    </row>
    <row r="29" spans="1:14">
      <c r="C29" s="98"/>
      <c r="D29" s="98"/>
      <c r="E29" s="98"/>
      <c r="F29" s="98"/>
      <c r="G29" s="98"/>
      <c r="H29" s="98"/>
      <c r="I29" s="98"/>
      <c r="J29" s="98"/>
      <c r="K29" s="98"/>
      <c r="L29" s="98"/>
      <c r="M29" s="98"/>
      <c r="N29" s="98"/>
    </row>
    <row r="30" spans="1:14">
      <c r="C30" s="98"/>
      <c r="D30" s="98"/>
      <c r="E30" s="98"/>
      <c r="F30" s="98"/>
      <c r="G30" s="98"/>
      <c r="H30" s="98"/>
      <c r="I30" s="98"/>
      <c r="J30" s="98"/>
      <c r="K30" s="98"/>
      <c r="L30" s="98"/>
      <c r="M30" s="98"/>
      <c r="N30" s="98"/>
    </row>
    <row r="31" spans="1:14">
      <c r="C31" s="98"/>
      <c r="D31" s="98"/>
      <c r="E31" s="98"/>
      <c r="F31" s="98"/>
      <c r="G31" s="98"/>
      <c r="H31" s="98"/>
      <c r="I31" s="98"/>
      <c r="J31" s="98"/>
      <c r="K31" s="98"/>
      <c r="L31" s="98"/>
      <c r="M31" s="98"/>
      <c r="N31" s="98"/>
    </row>
    <row r="32" spans="1:14">
      <c r="B32" s="92" t="s">
        <v>246</v>
      </c>
      <c r="C32" s="98"/>
      <c r="D32" s="98"/>
      <c r="E32" s="98"/>
      <c r="F32" s="98"/>
      <c r="G32" s="98"/>
      <c r="H32" s="98"/>
      <c r="I32" s="98"/>
      <c r="J32" s="98"/>
      <c r="K32" s="98"/>
      <c r="L32" s="98"/>
      <c r="M32" s="98"/>
      <c r="N32" s="98"/>
    </row>
    <row r="33" spans="2:14">
      <c r="C33" s="108" t="s">
        <v>247</v>
      </c>
      <c r="D33" s="108" t="s">
        <v>248</v>
      </c>
      <c r="E33" s="108" t="s">
        <v>249</v>
      </c>
      <c r="F33" s="108" t="s">
        <v>250</v>
      </c>
      <c r="G33" s="108" t="s">
        <v>251</v>
      </c>
      <c r="H33" s="108" t="s">
        <v>252</v>
      </c>
      <c r="I33" s="108" t="s">
        <v>253</v>
      </c>
      <c r="J33" s="108" t="s">
        <v>254</v>
      </c>
      <c r="K33" s="108" t="s">
        <v>255</v>
      </c>
      <c r="L33" s="108" t="s">
        <v>256</v>
      </c>
      <c r="M33" s="108" t="s">
        <v>257</v>
      </c>
      <c r="N33" s="108" t="s">
        <v>258</v>
      </c>
    </row>
    <row r="34" spans="2:14" s="4" customFormat="1">
      <c r="B34" s="4" t="s">
        <v>259</v>
      </c>
      <c r="C34" s="46">
        <v>12000</v>
      </c>
      <c r="D34" s="46">
        <v>11530</v>
      </c>
      <c r="E34" s="46">
        <v>11110</v>
      </c>
      <c r="F34" s="46">
        <v>11340</v>
      </c>
      <c r="G34" s="46">
        <v>700</v>
      </c>
      <c r="H34" s="46">
        <v>1730</v>
      </c>
      <c r="I34" s="46">
        <v>2810</v>
      </c>
      <c r="J34" s="46">
        <v>3190</v>
      </c>
      <c r="K34" s="46">
        <v>4720</v>
      </c>
      <c r="L34" s="46">
        <v>6050</v>
      </c>
      <c r="M34" s="46">
        <v>7210</v>
      </c>
      <c r="N34" s="46">
        <v>8790</v>
      </c>
    </row>
    <row r="35" spans="2:14">
      <c r="B35" s="8" t="s">
        <v>260</v>
      </c>
      <c r="C35" s="98"/>
      <c r="D35" s="98"/>
      <c r="E35" s="98"/>
      <c r="F35" s="98"/>
      <c r="G35" s="98"/>
      <c r="H35" s="98"/>
      <c r="I35" s="98"/>
      <c r="J35" s="98"/>
      <c r="K35" s="98"/>
      <c r="L35" s="98"/>
      <c r="M35" s="98"/>
      <c r="N35" s="98"/>
    </row>
    <row r="36" spans="2:14">
      <c r="B36" s="91" t="s">
        <v>261</v>
      </c>
      <c r="C36" s="98">
        <v>250</v>
      </c>
      <c r="D36" s="98">
        <v>500</v>
      </c>
      <c r="E36" s="98">
        <v>500</v>
      </c>
      <c r="F36" s="98">
        <v>700</v>
      </c>
      <c r="G36" s="98">
        <v>800</v>
      </c>
      <c r="H36" s="98">
        <v>900</v>
      </c>
      <c r="I36" s="98">
        <v>900</v>
      </c>
      <c r="J36" s="98">
        <v>1000</v>
      </c>
      <c r="K36" s="98">
        <v>1000</v>
      </c>
      <c r="L36" s="98">
        <v>1000</v>
      </c>
      <c r="M36" s="98">
        <v>1000</v>
      </c>
      <c r="N36" s="98">
        <v>1000</v>
      </c>
    </row>
    <row r="37" spans="2:14">
      <c r="B37" t="s">
        <v>262</v>
      </c>
      <c r="C37" s="98">
        <v>500</v>
      </c>
      <c r="D37" s="98">
        <v>1000</v>
      </c>
      <c r="E37" s="98">
        <v>1000</v>
      </c>
      <c r="F37" s="98">
        <v>1200</v>
      </c>
      <c r="G37" s="98">
        <v>1300</v>
      </c>
      <c r="H37" s="98">
        <v>1400</v>
      </c>
      <c r="I37" s="98">
        <v>1400</v>
      </c>
      <c r="J37" s="98">
        <v>1500</v>
      </c>
      <c r="K37" s="98">
        <v>1500</v>
      </c>
      <c r="L37" s="98">
        <v>1500</v>
      </c>
      <c r="M37" s="98">
        <v>1500</v>
      </c>
      <c r="N37" s="98">
        <v>1500</v>
      </c>
    </row>
    <row r="38" spans="2:14">
      <c r="B38" s="8" t="s">
        <v>263</v>
      </c>
      <c r="C38" s="98"/>
      <c r="D38" s="98"/>
      <c r="E38" s="98"/>
      <c r="F38" s="98"/>
      <c r="G38" s="98"/>
      <c r="H38" s="98"/>
      <c r="I38" s="98"/>
      <c r="J38" s="98"/>
      <c r="K38" s="98"/>
      <c r="L38" s="98"/>
      <c r="M38" s="98"/>
      <c r="N38" s="98"/>
    </row>
    <row r="39" spans="2:14">
      <c r="B39" t="s">
        <v>264</v>
      </c>
      <c r="C39" s="99">
        <v>-720</v>
      </c>
      <c r="D39" s="99">
        <v>-720</v>
      </c>
      <c r="E39" s="99">
        <v>-720</v>
      </c>
      <c r="F39" s="99">
        <v>-720</v>
      </c>
      <c r="G39" s="99">
        <v>-720</v>
      </c>
      <c r="H39" s="99">
        <v>-720</v>
      </c>
      <c r="I39" s="99">
        <v>-720</v>
      </c>
      <c r="J39" s="99">
        <v>-720</v>
      </c>
      <c r="K39" s="99">
        <v>-720</v>
      </c>
      <c r="L39" s="99">
        <v>-720</v>
      </c>
      <c r="M39" s="99">
        <v>-720</v>
      </c>
      <c r="N39" s="99">
        <v>-720</v>
      </c>
    </row>
    <row r="40" spans="2:14">
      <c r="B40" t="s">
        <v>265</v>
      </c>
      <c r="C40" s="99">
        <v>-500</v>
      </c>
      <c r="D40" s="99">
        <v>-1200</v>
      </c>
      <c r="E40" s="99">
        <v>-550</v>
      </c>
      <c r="F40" s="99">
        <v>-480</v>
      </c>
      <c r="G40" s="99">
        <v>-350</v>
      </c>
      <c r="H40" s="99">
        <v>-500</v>
      </c>
      <c r="I40" s="99">
        <v>-1200</v>
      </c>
      <c r="J40" s="99">
        <v>-250</v>
      </c>
      <c r="K40" s="99">
        <v>-450</v>
      </c>
      <c r="L40" s="99">
        <v>-620</v>
      </c>
      <c r="M40" s="99">
        <v>-200</v>
      </c>
      <c r="N40" s="99">
        <v>-400</v>
      </c>
    </row>
    <row r="41" spans="2:14" s="4" customFormat="1">
      <c r="B41" s="4" t="s">
        <v>266</v>
      </c>
      <c r="C41" s="46">
        <f>SUM(C34:C40)</f>
        <v>11530</v>
      </c>
      <c r="D41" s="46">
        <f>SUM(D34:D40)</f>
        <v>11110</v>
      </c>
      <c r="E41" s="46">
        <f>SUM(E34:E40)</f>
        <v>11340</v>
      </c>
      <c r="F41" s="46">
        <f>SUM(F36:F40)</f>
        <v>700</v>
      </c>
      <c r="G41" s="46">
        <f>SUM(G34:G40)</f>
        <v>1730</v>
      </c>
      <c r="H41" s="46">
        <f>SUM(H34:H40)</f>
        <v>2810</v>
      </c>
      <c r="I41" s="46">
        <f>SUM(I34:I40)</f>
        <v>3190</v>
      </c>
      <c r="J41" s="46">
        <f>SUM(J34:J40)</f>
        <v>4720</v>
      </c>
      <c r="K41" s="46">
        <f>SUM(K34:K40)</f>
        <v>6050</v>
      </c>
      <c r="L41" s="46">
        <f>SUM(L34:L40)</f>
        <v>7210</v>
      </c>
      <c r="M41" s="46">
        <f>SUM(M34:M40)</f>
        <v>8790</v>
      </c>
      <c r="N41" s="46">
        <f>SUM(N34:N40)</f>
        <v>10170</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2024-01-11T14:01:53Z</dcterms:created>
  <dcterms:modified xsi:type="dcterms:W3CDTF">2024-02-19T18:21:25Z</dcterms:modified>
  <cp:category/>
  <cp:contentStatus/>
</cp:coreProperties>
</file>